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ies" sheetId="1" state="visible" r:id="rId2"/>
    <sheet name="Agroforesterie" sheetId="2" state="visible" r:id="rId3"/>
    <sheet name="Barême" sheetId="3" state="visible" r:id="rId4"/>
    <sheet name="Récapitulatif" sheetId="4" state="visible" r:id="rId5"/>
  </sheets>
  <definedNames>
    <definedName function="false" hidden="false" localSheetId="1" name="_xlnm.Print_Area" vbProcedure="false">Agroforesterie!$A$1:$AM$31</definedName>
    <definedName function="false" hidden="false" localSheetId="0" name="_xlnm.Print_Area" vbProcedure="false">Haies!$B$1:$Z$80</definedName>
    <definedName function="false" hidden="false" localSheetId="3" name="_xlnm.Print_Area" vbProcedure="false">Récapitulatif!$A$1:$H$31</definedName>
    <definedName function="false" hidden="false" name="agrarbu" vbProcedure="false">Barême!$I$39</definedName>
    <definedName function="false" hidden="false" name="agrarbuvl" vbProcedure="false">Barême!$I$40</definedName>
    <definedName function="false" hidden="false" name="agrdom" vbProcedure="false">Barême!$I$48</definedName>
    <definedName function="false" hidden="false" name="agrent" vbProcedure="false">Barême!$I$52</definedName>
    <definedName function="false" hidden="false" name="agrfor" vbProcedure="false">Barême!$I$53</definedName>
    <definedName function="false" hidden="false" name="agrfru" vbProcedure="false">Barême!$I$38</definedName>
    <definedName function="false" hidden="false" name="agrmfr" vbProcedure="false">Barême!$I$37</definedName>
    <definedName function="false" hidden="false" name="agroplt" vbProcedure="false">Barême!$I$33</definedName>
    <definedName function="false" hidden="false" name="agrosol" vbProcedure="false">Barême!$I$32</definedName>
    <definedName function="false" hidden="false" name="agrpaill" vbProcedure="false">Barême!$I$41</definedName>
    <definedName function="false" hidden="false" name="agrper" vbProcedure="false">Barême!$I$47</definedName>
    <definedName function="false" hidden="false" name="agrplss" vbProcedure="false">Barême!$I$35</definedName>
    <definedName function="false" hidden="false" name="agrpopaill" vbProcedure="false">Barême!$I$42</definedName>
    <definedName function="false" hidden="false" name="agrposedom" vbProcedure="false">Barême!$I$49</definedName>
    <definedName function="false" hidden="false" name="agrposegg" vbProcedure="false">Barême!$I$44</definedName>
    <definedName function="false" hidden="false" name="agrprotgg" vbProcedure="false">Barême!$I$43</definedName>
    <definedName function="false" hidden="false" name="agrtrico" vbProcedure="false">Barême!$I$45</definedName>
    <definedName function="false" hidden="false" name="agrtricopep" vbProcedure="false">Barême!$I$46</definedName>
    <definedName function="false" hidden="false" name="agrvl" vbProcedure="false">Barême!$I$36</definedName>
    <definedName function="false" hidden="false" name="barb" vbProcedure="false">Barême!$I$6</definedName>
    <definedName function="false" hidden="false" name="ben1r" vbProcedure="false">Barême!$I$5</definedName>
    <definedName function="false" hidden="false" name="ben2r" vbProcedure="false">Barême!$K$5</definedName>
    <definedName function="false" hidden="false" name="elec" vbProcedure="false">Barême!$K$6</definedName>
    <definedName function="false" hidden="false" name="ent1r" vbProcedure="false">Barême!$I$24</definedName>
    <definedName function="false" hidden="false" name="ent2r" vbProcedure="false">Barême!$K$24</definedName>
    <definedName function="false" hidden="false" name="miseplant1r" vbProcedure="false">Barême!$I$13</definedName>
    <definedName function="false" hidden="false" name="miseplant2r" vbProcedure="false">Barême!$K$13</definedName>
    <definedName function="false" hidden="false" name="paill1r" vbProcedure="false">Barême!$I$20</definedName>
    <definedName function="false" hidden="false" name="paill2r" vbProcedure="false">Barême!$K$20</definedName>
    <definedName function="false" hidden="false" name="plant1r" vbProcedure="false">Barême!$I$9</definedName>
    <definedName function="false" hidden="false" name="plant2r" vbProcedure="false">Barême!$K$9</definedName>
    <definedName function="false" hidden="false" name="plantmfr1r" vbProcedure="false">Barême!$I$11</definedName>
    <definedName function="false" hidden="false" name="plantmfr2r" vbProcedure="false">Barême!$K$11</definedName>
    <definedName function="false" hidden="false" name="plantvl1r" vbProcedure="false">Barême!$I$10</definedName>
    <definedName function="false" hidden="false" name="plantvl2r" vbProcedure="false">Barême!$K$10</definedName>
    <definedName function="false" hidden="false" name="posegg1r" vbProcedure="false">Barême!$I$16</definedName>
    <definedName function="false" hidden="false" name="posegg2r" vbProcedure="false">Barême!$K$16</definedName>
    <definedName function="false" hidden="false" name="posepaill1r" vbProcedure="false">Barême!$I$21</definedName>
    <definedName function="false" hidden="false" name="posepaill2r" vbProcedure="false">Barême!$K$21</definedName>
    <definedName function="false" hidden="false" name="posepg1r" vbProcedure="false">Barême!$I$17</definedName>
    <definedName function="false" hidden="false" name="posepg2r" vbProcedure="false">Barême!$K$17</definedName>
    <definedName function="false" hidden="false" name="prep1r" vbProcedure="false">Barême!$I$12</definedName>
    <definedName function="false" hidden="false" name="prep2r" vbProcedure="false">Barême!$K$12</definedName>
    <definedName function="false" hidden="false" name="protgg1r" vbProcedure="false">Barême!$I$14</definedName>
    <definedName function="false" hidden="false" name="protgg2r" vbProcedure="false">Barême!$K$14</definedName>
    <definedName function="false" hidden="false" name="protpg1r" vbProcedure="false">Barême!$I$15</definedName>
    <definedName function="false" hidden="false" name="protpg2r" vbProcedure="false">Barême!$K$15</definedName>
    <definedName function="false" hidden="false" name="rnabarb" vbProcedure="false">barême #REF!</definedName>
    <definedName function="false" hidden="false" name="rnaben" vbProcedure="false">barême #REF!</definedName>
    <definedName function="false" hidden="false" name="rnabenjes" vbProcedure="false">barême #REF!</definedName>
    <definedName function="false" hidden="false" name="rnabroy" vbProcedure="false">barême #REF!</definedName>
    <definedName function="false" hidden="false" name="rnaelec" vbProcedure="false">barême #REF!</definedName>
    <definedName function="false" hidden="false" name="rnaenr" vbProcedure="false">barême #REF!</definedName>
    <definedName function="false" hidden="false" name="rnapaill" vbProcedure="false">barême #REF!</definedName>
    <definedName function="false" hidden="false" name="rnasem" vbProcedure="false">barême #REF!</definedName>
    <definedName function="false" hidden="false" name="rnasol" vbProcedure="false">barême #REF!</definedName>
    <definedName function="false" hidden="false" name="taille1r" vbProcedure="false">Barême!$I$25</definedName>
    <definedName function="false" hidden="false" name="taille2r" vbProcedure="false">Barême!$K$25</definedName>
    <definedName function="false" hidden="false" name="talus" vbProcedure="false">Barême!$I$4</definedName>
    <definedName function="false" hidden="false" name="tric1r" vbProcedure="false">Barême!$I$18</definedName>
    <definedName function="false" hidden="false" name="tric2r" vbProcedure="false">Barême!$K$18</definedName>
    <definedName function="false" hidden="false" name="tricpep1r" vbProcedure="false">Barême!$I$19</definedName>
    <definedName function="false" hidden="false" name="tricpep2r" vbProcedure="false">Barême!$K$19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<sst xmlns="http://schemas.openxmlformats.org/spreadsheetml/2006/main" count="389" uniqueCount="252">
  <si>
    <t xml:space="preserve">Appel à projets "SOUTIEN AUX INVESTISSEMENTS POUR DES PLANTATIONS DE HAIES ET D’ALIGNEMENTS D’ARBRES "</t>
  </si>
  <si>
    <t xml:space="preserve">Annexe 1 - Fiche de calcul des montants de dépenses éligibles volet "plantation de haies"</t>
  </si>
  <si>
    <t xml:space="preserve">Pièce à joindre au dossier de demande d'aide</t>
  </si>
  <si>
    <t xml:space="preserve">Oui</t>
  </si>
  <si>
    <t xml:space="preserve">Non</t>
  </si>
  <si>
    <t xml:space="preserve">Porteur de projet :</t>
  </si>
  <si>
    <t xml:space="preserve">Cellules à renseigner pour chaque linéaire de haie</t>
  </si>
  <si>
    <t xml:space="preserve">Cellules non modifiables</t>
  </si>
  <si>
    <t xml:space="preserve">xx</t>
  </si>
  <si>
    <t xml:space="preserve">Ne respecte pas les conditions d'éligibilité</t>
  </si>
  <si>
    <t xml:space="preserve">Nombre de plants à l'achat &gt; Nombre de plants théorique</t>
  </si>
  <si>
    <t xml:space="preserve"> </t>
  </si>
  <si>
    <t xml:space="preserve">1 - Caractéristiques générales de la haie</t>
  </si>
  <si>
    <t xml:space="preserve">Identification</t>
  </si>
  <si>
    <t xml:space="preserve">Caractéristiques de la haie</t>
  </si>
  <si>
    <t xml:space="preserve">Indicateur plan de relance (kml)</t>
  </si>
  <si>
    <t xml:space="preserve">Identification de la parcelle</t>
  </si>
  <si>
    <t xml:space="preserve">Identification de la haie</t>
  </si>
  <si>
    <t xml:space="preserve">Longueur de la haie en ml</t>
  </si>
  <si>
    <t xml:space="preserve">Nombre de rang</t>
  </si>
  <si>
    <t xml:space="preserve">Linéaire en ml</t>
  </si>
  <si>
    <t xml:space="preserve">Espacement entre plants sur le rang en m</t>
  </si>
  <si>
    <t xml:space="preserve">Nombre théorique de plants de la haie</t>
  </si>
  <si>
    <t xml:space="preserve">Nombre d'arbres (min 20%)</t>
  </si>
  <si>
    <t xml:space="preserve">Nombre théorique d'arbustes</t>
  </si>
  <si>
    <t xml:space="preserve">Linéaire total en km</t>
  </si>
  <si>
    <t xml:space="preserve">a</t>
  </si>
  <si>
    <t xml:space="preserve">Total</t>
  </si>
  <si>
    <t xml:space="preserve">2 - Travaux prévisionnels</t>
  </si>
  <si>
    <t xml:space="preserve">TRAVAUX DE PREPARATION DE L'IMPLANTATION DE LA HAIE  </t>
  </si>
  <si>
    <t xml:space="preserve">PLANTATION</t>
  </si>
  <si>
    <t xml:space="preserve">ENTRETIEN POST-PLANTATION</t>
  </si>
  <si>
    <t xml:space="preserve">Création d'un talus</t>
  </si>
  <si>
    <t xml:space="preserve">Mise en place d'une bande enherbée</t>
  </si>
  <si>
    <t xml:space="preserve">Protection bétail : clôtures fil barbelé</t>
  </si>
  <si>
    <t xml:space="preserve">Protection bétail : clôtures électriques</t>
  </si>
  <si>
    <t xml:space="preserve">Préparation du sol</t>
  </si>
  <si>
    <t xml:space="preserve">Trico en pépinière</t>
  </si>
  <si>
    <t xml:space="preserve">Achat des plants</t>
  </si>
  <si>
    <t xml:space="preserve">Mise en place des plants</t>
  </si>
  <si>
    <t xml:space="preserve">Achat du paillage</t>
  </si>
  <si>
    <t xml:space="preserve">Mise en place du paillage</t>
  </si>
  <si>
    <t xml:space="preserve">Achat de protections grands herbivores (Arbres)</t>
  </si>
  <si>
    <t xml:space="preserve">Pose de protections grands herbivores</t>
  </si>
  <si>
    <t xml:space="preserve">Achat de protections petits herbivores (Arbustes)</t>
  </si>
  <si>
    <t xml:space="preserve">Pose de protections petits herbivores</t>
  </si>
  <si>
    <t xml:space="preserve">Trico (1 passage après plantation)</t>
  </si>
  <si>
    <t xml:space="preserve">Entretien post plantation n+1</t>
  </si>
  <si>
    <t xml:space="preserve">Taille de formation (1ère taille plantation année n+3)</t>
  </si>
  <si>
    <t xml:space="preserve">sélectionner Oui/Non(poste optionnel)</t>
  </si>
  <si>
    <t xml:space="preserve">Poste obligatoire</t>
  </si>
  <si>
    <t xml:space="preserve">Nombre de plants sans label (max 75%)</t>
  </si>
  <si>
    <t xml:space="preserve">Nombre de plants "végétal local"</t>
  </si>
  <si>
    <t xml:space="preserve">Nombre de plants MFR</t>
  </si>
  <si>
    <t xml:space="preserve">Quantité</t>
  </si>
  <si>
    <t xml:space="preserve">3 - Calcul des montants éligibles</t>
  </si>
  <si>
    <t xml:space="preserve">Mise en place de la bande enherbée</t>
  </si>
  <si>
    <t xml:space="preserve">Plants</t>
  </si>
  <si>
    <t xml:space="preserve">Achat de protections grands herbivores</t>
  </si>
  <si>
    <t xml:space="preserve">Achat de protections petits herbivores</t>
  </si>
  <si>
    <t xml:space="preserve">Entretien </t>
  </si>
  <si>
    <t xml:space="preserve">Taille de formation</t>
  </si>
  <si>
    <t xml:space="preserve">Travaux de préparation</t>
  </si>
  <si>
    <t xml:space="preserve">Travaux de plantation</t>
  </si>
  <si>
    <t xml:space="preserve">Entretien post-plantation</t>
  </si>
  <si>
    <t xml:space="preserve">Signature du demandeur</t>
  </si>
  <si>
    <t xml:space="preserve">Fait à : </t>
  </si>
  <si>
    <t xml:space="preserve">Le</t>
  </si>
  <si>
    <t xml:space="preserve">Nom, Prénom, Signature(s) :</t>
  </si>
  <si>
    <t xml:space="preserve">Plantation intra parcellaire</t>
  </si>
  <si>
    <t xml:space="preserve">Paillage</t>
  </si>
  <si>
    <t xml:space="preserve">Surface de la parcelle (ha)</t>
  </si>
  <si>
    <t xml:space="preserve">Linéaire (km)</t>
  </si>
  <si>
    <t xml:space="preserve">Nombre d'arbres</t>
  </si>
  <si>
    <t xml:space="preserve">Densité arbre/ha (entre 30 et 100)</t>
  </si>
  <si>
    <t xml:space="preserve">sélectionner Oui/Non</t>
  </si>
  <si>
    <t xml:space="preserve">Arbres sans label</t>
  </si>
  <si>
    <t xml:space="preserve">Arbres végétal local</t>
  </si>
  <si>
    <t xml:space="preserve">Arbres MFR</t>
  </si>
  <si>
    <t xml:space="preserve">Arbustes sans label</t>
  </si>
  <si>
    <t xml:space="preserve">Arbustes végétal local</t>
  </si>
  <si>
    <t xml:space="preserve">Achat</t>
  </si>
  <si>
    <t xml:space="preserve">Pose</t>
  </si>
  <si>
    <t xml:space="preserve">b</t>
  </si>
  <si>
    <t xml:space="preserve">Protections</t>
  </si>
  <si>
    <t xml:space="preserve">Entretien</t>
  </si>
  <si>
    <t xml:space="preserve">Achat protections grands herbivores</t>
  </si>
  <si>
    <t xml:space="preserve">Pose protections grands herbivores</t>
  </si>
  <si>
    <t xml:space="preserve">Perchoirs</t>
  </si>
  <si>
    <t xml:space="preserve">Achat protections animaux domestiques</t>
  </si>
  <si>
    <t xml:space="preserve">Pose protections animaux domestiques</t>
  </si>
  <si>
    <t xml:space="preserve">post-plantation par année</t>
  </si>
  <si>
    <t xml:space="preserve">Taille de formation à n+3</t>
  </si>
  <si>
    <t xml:space="preserve">Haie 1 rang</t>
  </si>
  <si>
    <t xml:space="preserve">Haie 2 rangs</t>
  </si>
  <si>
    <t xml:space="preserve">TALUS</t>
  </si>
  <si>
    <t xml:space="preserve">Création d’un talus </t>
  </si>
  <si>
    <t xml:space="preserve"> 4,69€ HT/ml </t>
  </si>
  <si>
    <t xml:space="preserve"> Sans objet1 </t>
  </si>
  <si>
    <t xml:space="preserve">talus</t>
  </si>
  <si>
    <t xml:space="preserve">BANDE ENHERBEE</t>
  </si>
  <si>
    <t xml:space="preserve">De 3 m de large en référence à la MAEC couvert  06</t>
  </si>
  <si>
    <t xml:space="preserve"> 0,7€ HT/ml </t>
  </si>
  <si>
    <t xml:space="preserve"> 0,93€ HT/ml </t>
  </si>
  <si>
    <t xml:space="preserve">ben1r</t>
  </si>
  <si>
    <t xml:space="preserve">ben2r</t>
  </si>
  <si>
    <t xml:space="preserve">CLOTURE FIXE BARBELE</t>
  </si>
  <si>
    <t xml:space="preserve"> 4,50€ HT/ml </t>
  </si>
  <si>
    <t xml:space="preserve">barb</t>
  </si>
  <si>
    <t xml:space="preserve">elec</t>
  </si>
  <si>
    <t xml:space="preserve">CLOTURE FIXE ELECTRIQUES</t>
  </si>
  <si>
    <t xml:space="preserve"> 1,50€ HT/ml </t>
  </si>
  <si>
    <t xml:space="preserve">PLANTS</t>
  </si>
  <si>
    <t xml:space="preserve">Achat des plants sans label</t>
  </si>
  <si>
    <t xml:space="preserve"> 1,48€ HT/ml </t>
  </si>
  <si>
    <t xml:space="preserve">1,97€ HT/ml </t>
  </si>
  <si>
    <t xml:space="preserve">plant1r</t>
  </si>
  <si>
    <t xml:space="preserve">plant2r</t>
  </si>
  <si>
    <t xml:space="preserve">Achat des plants végétal Local</t>
  </si>
  <si>
    <t xml:space="preserve"> 2,01€ HT/ml </t>
  </si>
  <si>
    <t xml:space="preserve">2,67€ HT/ml</t>
  </si>
  <si>
    <t xml:space="preserve">plantvl1r</t>
  </si>
  <si>
    <t xml:space="preserve">plantvl2r</t>
  </si>
  <si>
    <t xml:space="preserve">Achat de plants MFR</t>
  </si>
  <si>
    <t xml:space="preserve"> 1,61€ HT/ml </t>
  </si>
  <si>
    <t xml:space="preserve">2,14€ HT/ml</t>
  </si>
  <si>
    <t xml:space="preserve">plantmfr1r</t>
  </si>
  <si>
    <t xml:space="preserve">plantmfr2r</t>
  </si>
  <si>
    <t xml:space="preserve">SOL et PLANTATION</t>
  </si>
  <si>
    <t xml:space="preserve"> 2,29€ HT/ml </t>
  </si>
  <si>
    <t xml:space="preserve"> 3,05€ HT/ml </t>
  </si>
  <si>
    <t xml:space="preserve">prep1r</t>
  </si>
  <si>
    <t xml:space="preserve">prep2r</t>
  </si>
  <si>
    <t xml:space="preserve">et Mise en place des plants</t>
  </si>
  <si>
    <t xml:space="preserve"> 1,85€ HT/ml </t>
  </si>
  <si>
    <t xml:space="preserve"> 2,46€ HT/ml </t>
  </si>
  <si>
    <t xml:space="preserve">miseplant1r</t>
  </si>
  <si>
    <t xml:space="preserve">miseplant2r</t>
  </si>
  <si>
    <t xml:space="preserve">PROTECTION</t>
  </si>
  <si>
    <t xml:space="preserve">Achat des protection grands gibiers</t>
  </si>
  <si>
    <t xml:space="preserve"> 2,8€ HT/ml </t>
  </si>
  <si>
    <t xml:space="preserve"> 3,72€ HT/ml </t>
  </si>
  <si>
    <t xml:space="preserve">protgg1r</t>
  </si>
  <si>
    <t xml:space="preserve">protgg2r</t>
  </si>
  <si>
    <t xml:space="preserve">Achat des protection petits gibiers</t>
  </si>
  <si>
    <t xml:space="preserve"> 0,89€ HT/ml </t>
  </si>
  <si>
    <t xml:space="preserve"> 1,18€ HT/ml </t>
  </si>
  <si>
    <t xml:space="preserve">protpg1r</t>
  </si>
  <si>
    <t xml:space="preserve">protpg2r</t>
  </si>
  <si>
    <t xml:space="preserve">Pose des protections grands gibiers</t>
  </si>
  <si>
    <t xml:space="preserve"> 2,03€ HT/ml </t>
  </si>
  <si>
    <t xml:space="preserve"> 2,7€ HT/ml </t>
  </si>
  <si>
    <t xml:space="preserve">posegg1r</t>
  </si>
  <si>
    <t xml:space="preserve">posegg2r</t>
  </si>
  <si>
    <t xml:space="preserve">Pose des protection petits gibiers</t>
  </si>
  <si>
    <t xml:space="preserve"> 1,33€ HT/ml </t>
  </si>
  <si>
    <t xml:space="preserve"> 1,77€ HT/ml </t>
  </si>
  <si>
    <t xml:space="preserve">posepg1r</t>
  </si>
  <si>
    <t xml:space="preserve">posepg2r</t>
  </si>
  <si>
    <t xml:space="preserve">Application (1 passage) d'un répulsif gibier type Trico (ou équivalent) après plantation et dans les conditions optimales d'apllication (temps sec, T°&gt;10°C, avant débourrage) </t>
  </si>
  <si>
    <t xml:space="preserve"> 0,72€ HT/ml </t>
  </si>
  <si>
    <t xml:space="preserve"> 0,95€ HT/ml </t>
  </si>
  <si>
    <t xml:space="preserve">tric1r</t>
  </si>
  <si>
    <t xml:space="preserve">tric2r</t>
  </si>
  <si>
    <t xml:space="preserve">Application d'un répulsif giblier type Trico en pépinière</t>
  </si>
  <si>
    <t xml:space="preserve"> 0,22€ HT/ml </t>
  </si>
  <si>
    <t xml:space="preserve"> 0,29€ HT/ml </t>
  </si>
  <si>
    <t xml:space="preserve">tricpep1r</t>
  </si>
  <si>
    <t xml:space="preserve">tricpep2r</t>
  </si>
  <si>
    <t xml:space="preserve">PAILLAGE</t>
  </si>
  <si>
    <t xml:space="preserve">Fourniture paillage (€ HT/ml)²</t>
  </si>
  <si>
    <t xml:space="preserve"> 2,50€ HT/ml </t>
  </si>
  <si>
    <t xml:space="preserve"> 3,33€ HT/ml </t>
  </si>
  <si>
    <t xml:space="preserve">paill1r</t>
  </si>
  <si>
    <t xml:space="preserve">paill2r</t>
  </si>
  <si>
    <t xml:space="preserve">Pose paillage (€ HT/ml)²</t>
  </si>
  <si>
    <t xml:space="preserve"> 1,82€ HT/ml </t>
  </si>
  <si>
    <t xml:space="preserve"> 2,42€ HT/ml </t>
  </si>
  <si>
    <t xml:space="preserve">posepaill1r</t>
  </si>
  <si>
    <t xml:space="preserve">posepaill2r</t>
  </si>
  <si>
    <t xml:space="preserve">TOTAL EN MOYENNE</t>
  </si>
  <si>
    <t xml:space="preserve"> 13,97€ HT/ml </t>
  </si>
  <si>
    <t xml:space="preserve">18,58€ HT/ml</t>
  </si>
  <si>
    <t xml:space="preserve">SUIVI</t>
  </si>
  <si>
    <t xml:space="preserve">ENTRETIEN POST-PLANATION</t>
  </si>
  <si>
    <t xml:space="preserve"> 1,13€ HT/ml </t>
  </si>
  <si>
    <t xml:space="preserve">1,5€ HT/ml</t>
  </si>
  <si>
    <t xml:space="preserve">ent1r</t>
  </si>
  <si>
    <t xml:space="preserve">ent2r</t>
  </si>
  <si>
    <t xml:space="preserve">TAILLE DE FORMATION (1ere taille plantation -- année n+3</t>
  </si>
  <si>
    <t xml:space="preserve"> 0,91€ HT/ml </t>
  </si>
  <si>
    <t xml:space="preserve">1,21€ HT/ml</t>
  </si>
  <si>
    <t xml:space="preserve">taille1r</t>
  </si>
  <si>
    <t xml:space="preserve">taille2r</t>
  </si>
  <si>
    <t xml:space="preserve">TRAVAUX DE PREPARATION DE L'IMPLANTATION D'ARBRES INTRAPARCELLAIRES</t>
  </si>
  <si>
    <t xml:space="preserve"> 3,41€ HT/arbre </t>
  </si>
  <si>
    <t xml:space="preserve">agrosol</t>
  </si>
  <si>
    <t xml:space="preserve"> 3,24€ HT/arbre </t>
  </si>
  <si>
    <t xml:space="preserve">agroplt</t>
  </si>
  <si>
    <t xml:space="preserve">Achat des arbres sans label</t>
  </si>
  <si>
    <t xml:space="preserve"> 2,42€ HT/arbre </t>
  </si>
  <si>
    <t xml:space="preserve">agrplss</t>
  </si>
  <si>
    <t xml:space="preserve">Achat des arbres végétal Local</t>
  </si>
  <si>
    <t xml:space="preserve"> 3,6€ HT/arbre </t>
  </si>
  <si>
    <t xml:space="preserve">agrvl</t>
  </si>
  <si>
    <t xml:space="preserve">Achat des arbres MFR</t>
  </si>
  <si>
    <t xml:space="preserve"> 2,91€ HT/arbre </t>
  </si>
  <si>
    <t xml:space="preserve">agrmfr</t>
  </si>
  <si>
    <t xml:space="preserve">Achat des arbustes sans label</t>
  </si>
  <si>
    <t xml:space="preserve"> 1,9€ HT/arbre </t>
  </si>
  <si>
    <t xml:space="preserve">agrarbu</t>
  </si>
  <si>
    <t xml:space="preserve">Achat des arbustes végétal Local</t>
  </si>
  <si>
    <t xml:space="preserve"> 2,21€ HT/arbre </t>
  </si>
  <si>
    <t xml:space="preserve">agrarbuvl</t>
  </si>
  <si>
    <r>
      <rPr>
        <sz val="10"/>
        <color rgb="FF000000"/>
        <rFont val="Calibri"/>
        <family val="2"/>
        <charset val="1"/>
      </rPr>
      <t xml:space="preserve">Fourniture paillage (€ HT/arbre)</t>
    </r>
    <r>
      <rPr>
        <sz val="8"/>
        <color rgb="FF000000"/>
        <rFont val="Calibri"/>
        <family val="2"/>
        <charset val="1"/>
      </rPr>
      <t xml:space="preserve">1</t>
    </r>
  </si>
  <si>
    <t xml:space="preserve"> 2,65€ HT/arbre </t>
  </si>
  <si>
    <t xml:space="preserve">agrpaill</t>
  </si>
  <si>
    <r>
      <rPr>
        <sz val="10"/>
        <color rgb="FF000000"/>
        <rFont val="Calibri"/>
        <family val="2"/>
        <charset val="1"/>
      </rPr>
      <t xml:space="preserve">Pose paillage (€ HT/arbre)</t>
    </r>
    <r>
      <rPr>
        <sz val="8"/>
        <color rgb="FF000000"/>
        <rFont val="Calibri"/>
        <family val="2"/>
        <charset val="1"/>
      </rPr>
      <t xml:space="preserve">1</t>
    </r>
  </si>
  <si>
    <t xml:space="preserve"> 1,88€ HT/arbre </t>
  </si>
  <si>
    <t xml:space="preserve">agrpopaill</t>
  </si>
  <si>
    <t xml:space="preserve">PROCTECTION</t>
  </si>
  <si>
    <t xml:space="preserve"> 4,8€ HT/arbre </t>
  </si>
  <si>
    <t xml:space="preserve">agrprotgg</t>
  </si>
  <si>
    <t xml:space="preserve">agrposegg</t>
  </si>
  <si>
    <t xml:space="preserve">agrtrico</t>
  </si>
  <si>
    <t xml:space="preserve">agrtricopep</t>
  </si>
  <si>
    <t xml:space="preserve">Perchoirs (3/ha planté)</t>
  </si>
  <si>
    <t xml:space="preserve"> 1,98€ HT/arbre </t>
  </si>
  <si>
    <t xml:space="preserve">agrper</t>
  </si>
  <si>
    <t xml:space="preserve"> 19,32€ HT/arbre </t>
  </si>
  <si>
    <t xml:space="preserve">agrdom</t>
  </si>
  <si>
    <t xml:space="preserve">Pose des protections animaux domestiques</t>
  </si>
  <si>
    <t xml:space="preserve"> 5€ HT/arbre </t>
  </si>
  <si>
    <t xml:space="preserve">agrposedom</t>
  </si>
  <si>
    <t xml:space="preserve">TOTAL EN MOYENNE PARCELLE DE CULTURE</t>
  </si>
  <si>
    <t xml:space="preserve"> 23,45€ HT/arbre </t>
  </si>
  <si>
    <t xml:space="preserve">TOTAL EN MOYENNE PARCELLE D'ELEVAGE</t>
  </si>
  <si>
    <t xml:space="preserve"> 38,78€ HT/arbre </t>
  </si>
  <si>
    <t xml:space="preserve">ENTRETIEN POST-PLANATION par année</t>
  </si>
  <si>
    <t xml:space="preserve"> 4,51€ HT/arbre </t>
  </si>
  <si>
    <t xml:space="preserve">agrent</t>
  </si>
  <si>
    <t xml:space="preserve">TAILLE DE FORMATION (1ere taille plantation en année n+3)</t>
  </si>
  <si>
    <t xml:space="preserve"> 0,91€ HT/arbre </t>
  </si>
  <si>
    <t xml:space="preserve">agrfor</t>
  </si>
  <si>
    <t xml:space="preserve">Haies</t>
  </si>
  <si>
    <t xml:space="preserve">Nombre de haie</t>
  </si>
  <si>
    <t xml:space="preserve">Longueur de haie (m)</t>
  </si>
  <si>
    <t xml:space="preserve">Quantité de plants</t>
  </si>
  <si>
    <t xml:space="preserve">Coûts (€)</t>
  </si>
  <si>
    <t xml:space="preserve">Agroforesterie</t>
  </si>
  <si>
    <t xml:space="preserve">Coût total</t>
  </si>
  <si>
    <t xml:space="preserve">Quantité de plant 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</si>
</sst>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 %"/>
    <numFmt numFmtId="167" formatCode="\ * #,##0.00\ [$€-40C]\ ;\-* #,##0.00\ [$€-40C]\ ;\ * \-#\ [$€-40C]\ ;\ @\ "/>
    <numFmt numFmtId="168" formatCode="\ * #,##0.00&quot; € &quot;;\-* #,##0.00&quot; € &quot;;\ * \-#&quot; € &quot;;\ @\ 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C00000"/>
      <name val="Calibri"/>
      <family val="2"/>
      <charset val="1"/>
    </font>
    <font>
      <b val="true"/>
      <u val="single"/>
      <sz val="14"/>
      <color rgb="FF2E75B6"/>
      <name val="Calibri"/>
      <family val="2"/>
      <charset val="1"/>
    </font>
    <font>
      <sz val="12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5B9BD5"/>
      <name val="Calibri"/>
      <family val="2"/>
      <charset val="1"/>
    </font>
    <font>
      <b val="true"/>
      <u val="single"/>
      <sz val="12"/>
      <color rgb="FF5B9BD5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color rgb="FFC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DBFBF"/>
        <bgColor rgb="FFFFC7CE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</fills>
  <borders count="89">
    <border diagonalUp="false" diagonalDown="false">
      <left/>
      <right/>
      <top/>
      <bottom/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/>
      <top/>
      <bottom/>
      <diagonal/>
    </border>
    <border diagonalUp="false" diagonalDown="false">
      <left/>
      <right/>
      <top style="dotted">
        <color rgb="FF00B050"/>
      </top>
      <bottom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00B050"/>
      </right>
      <top/>
      <bottom/>
      <diagonal/>
    </border>
    <border diagonalUp="false" diagonalDown="false">
      <left/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thin">
        <color rgb="FF00B050"/>
      </right>
      <top/>
      <bottom style="dotted">
        <color rgb="FF00B050"/>
      </bottom>
      <diagonal/>
    </border>
    <border diagonalUp="false" diagonalDown="false"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5B9BD5"/>
      </right>
      <top/>
      <bottom style="dotted">
        <color rgb="FF00B050"/>
      </bottom>
      <diagonal/>
    </border>
    <border diagonalUp="false" diagonalDown="false"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thin">
        <color rgb="FFFFFFFF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thin">
        <color rgb="FFFFFFFF"/>
      </top>
      <bottom/>
      <diagonal/>
    </border>
    <border diagonalUp="false" diagonalDown="false"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/>
      <bottom/>
      <diagonal/>
    </border>
    <border diagonalUp="false" diagonalDown="false"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 diagonalUp="false" diagonalDown="false">
      <left/>
      <right style="dotted">
        <color rgb="FF5B9BD5"/>
      </right>
      <top/>
      <bottom/>
      <diagonal/>
    </border>
    <border diagonalUp="false" diagonalDown="false"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/>
      <top style="thin">
        <color rgb="FF00B050"/>
      </top>
      <bottom style="thin">
        <color rgb="FF00B050"/>
      </bottom>
      <diagonal/>
    </border>
    <border diagonalUp="false" diagonalDown="false"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dotted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 style="dotted">
        <color rgb="FF00B050"/>
      </bottom>
      <diagonal/>
    </border>
    <border diagonalUp="false" diagonalDown="false">
      <left style="thin">
        <color rgb="FFFFFFFF"/>
      </left>
      <right/>
      <top/>
      <bottom style="dotted">
        <color rgb="FF00B050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 diagonalUp="false" diagonalDown="false"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 diagonalUp="false" diagonalDown="false">
      <left style="thin">
        <color rgb="FFFFFFFF"/>
      </left>
      <right style="thin">
        <color rgb="FF00B050"/>
      </right>
      <top style="thin">
        <color rgb="FFFFFFFF"/>
      </top>
      <bottom style="dotted">
        <color rgb="FF00B050"/>
      </bottom>
      <diagonal/>
    </border>
    <border diagonalUp="false" diagonalDown="false">
      <left/>
      <right/>
      <top/>
      <bottom style="dotted">
        <color rgb="FF00B050"/>
      </bottom>
      <diagonal/>
    </border>
    <border diagonalUp="false" diagonalDown="false"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 diagonalUp="false" diagonalDown="false">
      <left style="dotted">
        <color rgb="FF5B9BD5"/>
      </left>
      <right/>
      <top style="dotted">
        <color rgb="FF00B050"/>
      </top>
      <bottom style="dotted">
        <color rgb="FF00B050"/>
      </bottom>
      <diagonal/>
    </border>
    <border diagonalUp="false" diagonalDown="false">
      <left/>
      <right/>
      <top style="dotted">
        <color rgb="FF00B050"/>
      </top>
      <bottom style="dotted">
        <color rgb="FF00B050"/>
      </bottom>
      <diagonal/>
    </border>
    <border diagonalUp="false" diagonalDown="false">
      <left/>
      <right style="dotted">
        <color rgb="FF00B050"/>
      </right>
      <top/>
      <bottom/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/>
      <diagonal/>
    </border>
    <border diagonalUp="false" diagonalDown="false">
      <left/>
      <right style="dotted">
        <color rgb="FF00B050"/>
      </right>
      <top style="dotted">
        <color rgb="FF00B050"/>
      </top>
      <bottom/>
      <diagonal/>
    </border>
    <border diagonalUp="false" diagonalDown="false">
      <left/>
      <right style="thin">
        <color rgb="FF00B050"/>
      </right>
      <top style="dotted">
        <color rgb="FF00B050"/>
      </top>
      <bottom/>
      <diagonal/>
    </border>
    <border diagonalUp="false" diagonalDown="false">
      <left style="dotted">
        <color rgb="FF00B050"/>
      </left>
      <right/>
      <top style="dotted">
        <color rgb="FF00B050"/>
      </top>
      <bottom/>
      <diagonal/>
    </border>
    <border diagonalUp="false" diagonalDown="false"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/>
      <right/>
      <top style="thin">
        <color rgb="FF00B050"/>
      </top>
      <bottom/>
      <diagonal/>
    </border>
    <border diagonalUp="false" diagonalDown="false">
      <left style="dotted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/>
      <right/>
      <top style="thin">
        <color rgb="FF00B050"/>
      </top>
      <bottom style="thin">
        <color rgb="FF00B05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ott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 diagonalUp="false" diagonalDown="false">
      <left/>
      <right/>
      <top/>
      <bottom style="thin">
        <color rgb="FF00B05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2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6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9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5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3" borderId="5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7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3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8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3" fillId="8" borderId="6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8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8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9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2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6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2" borderId="6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6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7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47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3" borderId="47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3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5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58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5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0" fillId="3" borderId="3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6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7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3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3" borderId="7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4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5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5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3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9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9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9" borderId="3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3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7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7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7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8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8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8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8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1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9" borderId="3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0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2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2" borderId="3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2" borderId="35" xfId="17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3"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C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0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22320</xdr:colOff>
      <xdr:row>0</xdr:row>
      <xdr:rowOff>0</xdr:rowOff>
    </xdr:from>
    <xdr:to>
      <xdr:col>2</xdr:col>
      <xdr:colOff>162360</xdr:colOff>
      <xdr:row>7</xdr:row>
      <xdr:rowOff>11520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63520" y="0"/>
          <a:ext cx="1419120" cy="134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303840</xdr:colOff>
      <xdr:row>5</xdr:row>
      <xdr:rowOff>128520</xdr:rowOff>
    </xdr:to>
    <xdr:sp>
      <xdr:nvSpPr>
        <xdr:cNvPr id="1" name="AutoShape 2"/>
        <xdr:cNvSpPr/>
      </xdr:nvSpPr>
      <xdr:spPr>
        <a:xfrm>
          <a:off x="14195520" y="762120"/>
          <a:ext cx="303840" cy="3189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779400</xdr:colOff>
      <xdr:row>0</xdr:row>
      <xdr:rowOff>0</xdr:rowOff>
    </xdr:from>
    <xdr:to>
      <xdr:col>13</xdr:col>
      <xdr:colOff>1002600</xdr:colOff>
      <xdr:row>10</xdr:row>
      <xdr:rowOff>34560</xdr:rowOff>
    </xdr:to>
    <xdr:pic>
      <xdr:nvPicPr>
        <xdr:cNvPr id="2" name="Image 2" descr=""/>
        <xdr:cNvPicPr/>
      </xdr:nvPicPr>
      <xdr:blipFill>
        <a:blip r:embed="rId2"/>
        <a:stretch/>
      </xdr:blipFill>
      <xdr:spPr>
        <a:xfrm>
          <a:off x="12759840" y="0"/>
          <a:ext cx="2438280" cy="1949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219240</xdr:colOff>
      <xdr:row>0</xdr:row>
      <xdr:rowOff>76320</xdr:rowOff>
    </xdr:from>
    <xdr:to>
      <xdr:col>2</xdr:col>
      <xdr:colOff>457560</xdr:colOff>
      <xdr:row>7</xdr:row>
      <xdr:rowOff>87840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400320" y="76320"/>
          <a:ext cx="1406160" cy="134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441000</xdr:colOff>
      <xdr:row>0</xdr:row>
      <xdr:rowOff>0</xdr:rowOff>
    </xdr:from>
    <xdr:to>
      <xdr:col>13</xdr:col>
      <xdr:colOff>537840</xdr:colOff>
      <xdr:row>9</xdr:row>
      <xdr:rowOff>101880</xdr:rowOff>
    </xdr:to>
    <xdr:pic>
      <xdr:nvPicPr>
        <xdr:cNvPr id="4" name="Image 2" descr=""/>
        <xdr:cNvPicPr/>
      </xdr:nvPicPr>
      <xdr:blipFill>
        <a:blip r:embed="rId2"/>
        <a:stretch/>
      </xdr:blipFill>
      <xdr:spPr>
        <a:xfrm>
          <a:off x="11927520" y="0"/>
          <a:ext cx="2291400" cy="1825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N119"/>
  <sheetViews>
    <sheetView showFormulas="false" showGridLines="true" showRowColHeaders="true" showZeros="true" rightToLeft="false" tabSelected="true" showOutlineSymbols="true" defaultGridColor="true" view="normal" topLeftCell="A31" colorId="64" zoomScale="85" zoomScaleNormal="85" zoomScalePageLayoutView="100" workbookViewId="0">
      <selection pane="topLeft" activeCell="E61" activeCellId="0" sqref="E61"/>
    </sheetView>
  </sheetViews>
  <sheetFormatPr defaultColWidth="10.714843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4"/>
    <col collapsed="false" customWidth="true" hidden="false" outlineLevel="0" max="7" min="3" style="0" width="15.71"/>
    <col collapsed="false" customWidth="true" hidden="false" outlineLevel="0" max="8" min="8" style="0" width="17.42"/>
    <col collapsed="false" customWidth="true" hidden="false" outlineLevel="0" max="9" min="9" style="0" width="15.71"/>
    <col collapsed="false" customWidth="true" hidden="false" outlineLevel="0" max="10" min="10" style="0" width="19.14"/>
    <col collapsed="false" customWidth="true" hidden="false" outlineLevel="0" max="11" min="11" style="0" width="17.57"/>
    <col collapsed="false" customWidth="true" hidden="false" outlineLevel="0" max="22" min="12" style="0" width="15.71"/>
    <col collapsed="false" customWidth="true" hidden="false" outlineLevel="0" max="23" min="23" style="1" width="17.15"/>
    <col collapsed="false" customWidth="true" hidden="false" outlineLevel="0" max="24" min="24" style="1" width="20"/>
    <col collapsed="false" customWidth="true" hidden="false" outlineLevel="0" max="40" min="25" style="1" width="11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n">
        <f aca="false">K36+L36</f>
        <v>27</v>
      </c>
      <c r="P1" s="1"/>
      <c r="Q1" s="1"/>
      <c r="R1" s="1"/>
      <c r="S1" s="1"/>
      <c r="T1" s="1"/>
      <c r="U1" s="1"/>
      <c r="V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3" t="s">
        <v>0</v>
      </c>
      <c r="J2" s="1"/>
      <c r="K2" s="1"/>
      <c r="L2" s="1"/>
      <c r="M2" s="2" t="n">
        <v>0.5</v>
      </c>
      <c r="N2" s="2"/>
      <c r="O2" s="2" t="n">
        <f aca="false">K37+L37</f>
        <v>0</v>
      </c>
      <c r="P2" s="1"/>
      <c r="Q2" s="1"/>
      <c r="R2" s="1"/>
      <c r="S2" s="1"/>
      <c r="T2" s="1"/>
      <c r="U2" s="1"/>
      <c r="V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2" t="n">
        <v>1</v>
      </c>
      <c r="N3" s="2" t="n">
        <v>1</v>
      </c>
      <c r="O3" s="2" t="n">
        <f aca="false">K38+L38</f>
        <v>0</v>
      </c>
      <c r="P3" s="1"/>
      <c r="Q3" s="1"/>
      <c r="R3" s="1"/>
      <c r="S3" s="1"/>
      <c r="T3" s="1"/>
      <c r="U3" s="1"/>
      <c r="V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4" t="s">
        <v>2</v>
      </c>
      <c r="J4" s="1"/>
      <c r="K4" s="1"/>
      <c r="L4" s="1"/>
      <c r="M4" s="2" t="n">
        <v>1.5</v>
      </c>
      <c r="N4" s="2" t="n">
        <v>2</v>
      </c>
      <c r="O4" s="2" t="n">
        <f aca="false">K39+L39</f>
        <v>0</v>
      </c>
      <c r="P4" s="1"/>
      <c r="Q4" s="1"/>
      <c r="R4" s="1"/>
      <c r="S4" s="1"/>
      <c r="T4" s="1"/>
      <c r="U4" s="1"/>
      <c r="V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3</v>
      </c>
      <c r="O5" s="2" t="n">
        <f aca="false">K40+L40</f>
        <v>0</v>
      </c>
      <c r="P5" s="1"/>
      <c r="Q5" s="1"/>
      <c r="R5" s="1"/>
      <c r="S5" s="1"/>
      <c r="T5" s="1"/>
      <c r="U5" s="1"/>
      <c r="V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4</v>
      </c>
      <c r="O6" s="2" t="n">
        <f aca="false">K41+L41</f>
        <v>0</v>
      </c>
      <c r="P6" s="1"/>
      <c r="Q6" s="1"/>
      <c r="R6" s="1"/>
      <c r="S6" s="1"/>
      <c r="T6" s="1"/>
      <c r="U6" s="1"/>
      <c r="V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 t="n">
        <f aca="false">K42+L42</f>
        <v>0</v>
      </c>
      <c r="P7" s="1"/>
      <c r="Q7" s="1"/>
      <c r="R7" s="1"/>
      <c r="S7" s="1"/>
      <c r="T7" s="1"/>
      <c r="U7" s="1"/>
      <c r="V7" s="1"/>
    </row>
    <row r="8" customFormat="false" ht="15.75" hidden="false" customHeight="false" outlineLevel="0" collapsed="false">
      <c r="A8" s="1"/>
      <c r="B8" s="6" t="s">
        <v>5</v>
      </c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2" t="n">
        <f aca="false">K43+L43</f>
        <v>0</v>
      </c>
      <c r="P8" s="1"/>
      <c r="Q8" s="1"/>
      <c r="R8" s="1"/>
      <c r="S8" s="1"/>
      <c r="T8" s="1"/>
      <c r="U8" s="1"/>
      <c r="V8" s="1"/>
    </row>
    <row r="9" customFormat="false" ht="15" hidden="false" customHeight="false" outlineLevel="0" collapsed="false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 t="n">
        <f aca="false">K44+L44</f>
        <v>0</v>
      </c>
      <c r="P9" s="1"/>
      <c r="Q9" s="1"/>
      <c r="R9" s="1"/>
      <c r="S9" s="1"/>
      <c r="T9" s="1"/>
      <c r="U9" s="1"/>
      <c r="V9" s="1"/>
    </row>
    <row r="10" customFormat="false" ht="15" hidden="false" customHeight="false" outlineLevel="0" collapsed="false">
      <c r="A10" s="1"/>
      <c r="B10" s="9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 t="n">
        <f aca="false">K45+L45</f>
        <v>0</v>
      </c>
      <c r="P10" s="1"/>
      <c r="Q10" s="1"/>
      <c r="R10" s="1"/>
      <c r="S10" s="1"/>
      <c r="T10" s="1"/>
      <c r="U10" s="1"/>
      <c r="V10" s="1"/>
    </row>
    <row r="11" customFormat="false" ht="15" hidden="false" customHeight="false" outlineLevel="0" collapsed="false">
      <c r="A11" s="1"/>
      <c r="B11" s="10"/>
      <c r="C11" s="1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 t="n">
        <f aca="false">K46+L46</f>
        <v>0</v>
      </c>
      <c r="P11" s="1"/>
      <c r="Q11" s="1"/>
      <c r="R11" s="1"/>
      <c r="S11" s="1"/>
      <c r="T11" s="1"/>
      <c r="U11" s="1"/>
      <c r="V11" s="1"/>
    </row>
    <row r="12" customFormat="false" ht="15" hidden="false" customHeight="false" outlineLevel="0" collapsed="false">
      <c r="A12" s="1"/>
      <c r="B12" s="12" t="s">
        <v>8</v>
      </c>
      <c r="C12" s="8" t="s">
        <v>9</v>
      </c>
      <c r="D12" s="1"/>
      <c r="E12" s="1"/>
      <c r="F12" s="13"/>
      <c r="G12" s="1" t="s">
        <v>10</v>
      </c>
      <c r="H12" s="1"/>
      <c r="I12" s="1"/>
      <c r="J12" s="1"/>
      <c r="K12" s="1"/>
      <c r="L12" s="1"/>
      <c r="M12" s="1"/>
      <c r="N12" s="1"/>
      <c r="O12" s="2" t="n">
        <f aca="false">K47+L47</f>
        <v>0</v>
      </c>
      <c r="P12" s="1"/>
      <c r="Q12" s="1"/>
      <c r="R12" s="1"/>
      <c r="S12" s="1"/>
      <c r="T12" s="1"/>
      <c r="U12" s="1"/>
      <c r="V12" s="1"/>
    </row>
    <row r="13" customFormat="false" ht="15" hidden="false" customHeight="false" outlineLevel="0" collapsed="false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 t="n">
        <f aca="false">K48+L48</f>
        <v>0</v>
      </c>
      <c r="P13" s="1"/>
      <c r="Q13" s="1"/>
      <c r="R13" s="1"/>
      <c r="S13" s="1"/>
      <c r="T13" s="1"/>
      <c r="U13" s="1"/>
      <c r="V13" s="1"/>
    </row>
    <row r="14" customFormat="false" ht="18.75" hidden="false" customHeight="false" outlineLevel="0" collapsed="false">
      <c r="A14" s="1" t="s">
        <v>11</v>
      </c>
      <c r="B14" s="15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customFormat="false" ht="15" hidden="false" customHeight="false" outlineLevel="0" collapsed="false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customFormat="false" ht="41.25" hidden="false" customHeight="true" outlineLevel="0" collapsed="false">
      <c r="A16" s="16"/>
      <c r="B16" s="17" t="s">
        <v>13</v>
      </c>
      <c r="C16" s="17"/>
      <c r="D16" s="18" t="s">
        <v>14</v>
      </c>
      <c r="E16" s="18"/>
      <c r="F16" s="18"/>
      <c r="G16" s="18"/>
      <c r="H16" s="18"/>
      <c r="I16" s="18"/>
      <c r="J16" s="18"/>
      <c r="K16" s="19" t="s">
        <v>15</v>
      </c>
      <c r="L16" s="16"/>
      <c r="M16" s="16"/>
      <c r="N16" s="16"/>
      <c r="O16" s="16"/>
      <c r="P16" s="16"/>
      <c r="Q16" s="16" t="n">
        <f aca="false">SUM(J36:L36)</f>
        <v>96</v>
      </c>
      <c r="R16" s="16"/>
      <c r="S16" s="16"/>
      <c r="T16" s="16"/>
      <c r="U16" s="16"/>
      <c r="V16" s="16"/>
    </row>
    <row r="17" customFormat="false" ht="45" hidden="false" customHeight="true" outlineLevel="0" collapsed="false">
      <c r="A17" s="20"/>
      <c r="B17" s="21" t="s">
        <v>16</v>
      </c>
      <c r="C17" s="22" t="s">
        <v>17</v>
      </c>
      <c r="D17" s="23" t="s">
        <v>18</v>
      </c>
      <c r="E17" s="22" t="s">
        <v>19</v>
      </c>
      <c r="F17" s="22" t="s">
        <v>20</v>
      </c>
      <c r="G17" s="24" t="s">
        <v>21</v>
      </c>
      <c r="H17" s="22" t="s">
        <v>22</v>
      </c>
      <c r="I17" s="21" t="s">
        <v>23</v>
      </c>
      <c r="J17" s="21" t="s">
        <v>24</v>
      </c>
      <c r="K17" s="23" t="s">
        <v>25</v>
      </c>
      <c r="L17" s="20"/>
      <c r="M17" s="20"/>
      <c r="N17" s="20"/>
      <c r="O17" s="25"/>
      <c r="P17" s="20"/>
      <c r="Q17" s="20"/>
      <c r="R17" s="20"/>
      <c r="S17" s="20"/>
      <c r="T17" s="20"/>
      <c r="U17" s="20"/>
      <c r="V17" s="20"/>
    </row>
    <row r="18" s="37" customFormat="true" ht="15.75" hidden="false" customHeight="false" outlineLevel="0" collapsed="false">
      <c r="A18" s="26"/>
      <c r="B18" s="27" t="s">
        <v>26</v>
      </c>
      <c r="C18" s="28" t="s">
        <v>26</v>
      </c>
      <c r="D18" s="29" t="n">
        <v>100</v>
      </c>
      <c r="E18" s="27" t="n">
        <v>1</v>
      </c>
      <c r="F18" s="30" t="n">
        <f aca="false">IF(C18="","",IF(OR(E18=1),D18,2*D18))</f>
        <v>100</v>
      </c>
      <c r="G18" s="31" t="n">
        <v>1</v>
      </c>
      <c r="H18" s="32" t="n">
        <f aca="false">IF(G18="","",F18*1/G18)</f>
        <v>100</v>
      </c>
      <c r="I18" s="33" t="n">
        <v>19</v>
      </c>
      <c r="J18" s="34" t="n">
        <f aca="false">IF(F18="","",H18-I18)</f>
        <v>81</v>
      </c>
      <c r="K18" s="35" t="n">
        <f aca="false">IF(C18="","",IF(OR(E18=1),D18,2*D18)*0.001)</f>
        <v>0.1</v>
      </c>
      <c r="L18" s="6"/>
      <c r="M18" s="6"/>
      <c r="N18" s="6"/>
      <c r="O18" s="36" t="n">
        <f aca="false">SUM(J36:L36)</f>
        <v>96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="37" customFormat="true" ht="15.75" hidden="false" customHeight="false" outlineLevel="0" collapsed="false">
      <c r="A19" s="26"/>
      <c r="B19" s="38"/>
      <c r="C19" s="39"/>
      <c r="D19" s="40"/>
      <c r="E19" s="38"/>
      <c r="F19" s="30" t="str">
        <f aca="false">IF(C19="","",IF(OR(E19=1),D19,2*D19))</f>
        <v/>
      </c>
      <c r="G19" s="41"/>
      <c r="H19" s="42" t="str">
        <f aca="false">IF(G19="","",F19*1/G19)</f>
        <v/>
      </c>
      <c r="I19" s="43"/>
      <c r="J19" s="34" t="str">
        <f aca="false">IF(F19="","",H19-I19)</f>
        <v/>
      </c>
      <c r="K19" s="35" t="str">
        <f aca="false">IF(C19="","",IF(OR(E19=1),D19,2*D19)*0.001)</f>
        <v/>
      </c>
      <c r="L19" s="6"/>
      <c r="M19" s="6"/>
      <c r="N19" s="6"/>
      <c r="O19" s="36" t="n">
        <f aca="false">SUM(J37:L37)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="37" customFormat="true" ht="15.75" hidden="false" customHeight="false" outlineLevel="0" collapsed="false">
      <c r="A20" s="26"/>
      <c r="B20" s="38"/>
      <c r="C20" s="39"/>
      <c r="D20" s="40"/>
      <c r="E20" s="38"/>
      <c r="F20" s="30" t="str">
        <f aca="false">IF(C20="","",IF(OR(E20=1),D20,2*D20))</f>
        <v/>
      </c>
      <c r="G20" s="41"/>
      <c r="H20" s="44" t="str">
        <f aca="false">IF(G20="","",F20*1/G20)</f>
        <v/>
      </c>
      <c r="I20" s="43"/>
      <c r="J20" s="34" t="str">
        <f aca="false">IF(F20="","",H20-I20)</f>
        <v/>
      </c>
      <c r="K20" s="35" t="str">
        <f aca="false">IF(C20="","",IF(OR(E20=1),D20,2*D20)*0.001)</f>
        <v/>
      </c>
      <c r="L20" s="6"/>
      <c r="M20" s="6"/>
      <c r="N20" s="6"/>
      <c r="O20" s="36" t="n">
        <f aca="false">SUM(J38:L38)</f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="37" customFormat="true" ht="15.75" hidden="false" customHeight="false" outlineLevel="0" collapsed="false">
      <c r="A21" s="26"/>
      <c r="B21" s="38"/>
      <c r="C21" s="39"/>
      <c r="D21" s="45"/>
      <c r="E21" s="38"/>
      <c r="F21" s="30" t="str">
        <f aca="false">IF(C21="","",IF(OR(E21=1),D21,2*D21))</f>
        <v/>
      </c>
      <c r="G21" s="41"/>
      <c r="H21" s="46" t="str">
        <f aca="false">IF(G21="","",F21*1/G21)</f>
        <v/>
      </c>
      <c r="I21" s="43"/>
      <c r="J21" s="34" t="str">
        <f aca="false">IF(F21="","",H21-I21)</f>
        <v/>
      </c>
      <c r="K21" s="35" t="str">
        <f aca="false">IF(C21="","",IF(OR(E21=1),D21,2*D21)*0.001)</f>
        <v/>
      </c>
      <c r="L21" s="6"/>
      <c r="M21" s="6"/>
      <c r="N21" s="6"/>
      <c r="O21" s="36" t="n">
        <f aca="false">SUM(J39:L39)</f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="37" customFormat="true" ht="15.75" hidden="false" customHeight="false" outlineLevel="0" collapsed="false">
      <c r="A22" s="26"/>
      <c r="B22" s="38"/>
      <c r="C22" s="39"/>
      <c r="D22" s="47"/>
      <c r="E22" s="38"/>
      <c r="F22" s="30" t="str">
        <f aca="false">IF(C22="","",IF(OR(E22=1),D22,2*D22))</f>
        <v/>
      </c>
      <c r="G22" s="41"/>
      <c r="H22" s="44" t="str">
        <f aca="false">IF(G22="","",F22*1/G22)</f>
        <v/>
      </c>
      <c r="I22" s="43"/>
      <c r="J22" s="34" t="str">
        <f aca="false">IF(F22="","",H22-I22)</f>
        <v/>
      </c>
      <c r="K22" s="35" t="str">
        <f aca="false">IF(C22="","",IF(OR(E22=1),D22,2*D22)*0.001)</f>
        <v/>
      </c>
      <c r="L22" s="6"/>
      <c r="M22" s="6"/>
      <c r="N22" s="6"/>
      <c r="O22" s="36" t="n">
        <f aca="false">SUM(J40:L40)</f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="37" customFormat="true" ht="15.75" hidden="false" customHeight="false" outlineLevel="0" collapsed="false">
      <c r="A23" s="26"/>
      <c r="B23" s="38"/>
      <c r="C23" s="39"/>
      <c r="D23" s="48"/>
      <c r="E23" s="38"/>
      <c r="F23" s="30" t="str">
        <f aca="false">IF(C23="","",IF(OR(E23=1),D23,2*D23))</f>
        <v/>
      </c>
      <c r="G23" s="41"/>
      <c r="H23" s="49" t="str">
        <f aca="false">IF(G23="","",F23*1/G23)</f>
        <v/>
      </c>
      <c r="I23" s="43"/>
      <c r="J23" s="34" t="str">
        <f aca="false">IF(F23="","",H23-I23)</f>
        <v/>
      </c>
      <c r="K23" s="35" t="str">
        <f aca="false">IF(C23="","",IF(OR(E23=1),D23,2*D23)*0.001)</f>
        <v/>
      </c>
      <c r="L23" s="6"/>
      <c r="M23" s="6"/>
      <c r="N23" s="6"/>
      <c r="O23" s="36" t="n">
        <f aca="false">SUM(J41:L41)</f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="37" customFormat="true" ht="15.75" hidden="false" customHeight="false" outlineLevel="0" collapsed="false">
      <c r="A24" s="26"/>
      <c r="B24" s="38"/>
      <c r="C24" s="39"/>
      <c r="D24" s="50"/>
      <c r="E24" s="38"/>
      <c r="F24" s="30" t="str">
        <f aca="false">IF(C24="","",IF(OR(E24=1),D24,2*D24))</f>
        <v/>
      </c>
      <c r="G24" s="41"/>
      <c r="H24" s="46" t="str">
        <f aca="false">IF(G24="","",F24*1/G24)</f>
        <v/>
      </c>
      <c r="I24" s="43"/>
      <c r="J24" s="34" t="str">
        <f aca="false">IF(F24="","",H24-I24)</f>
        <v/>
      </c>
      <c r="K24" s="35" t="str">
        <f aca="false">IF(C24="","",IF(OR(E24=1),D24,2*D24)*0.001)</f>
        <v/>
      </c>
      <c r="L24" s="6"/>
      <c r="M24" s="6"/>
      <c r="N24" s="6"/>
      <c r="O24" s="36" t="n">
        <f aca="false">SUM(J42:L42)</f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="37" customFormat="true" ht="15.75" hidden="false" customHeight="false" outlineLevel="0" collapsed="false">
      <c r="A25" s="26"/>
      <c r="B25" s="38"/>
      <c r="C25" s="39"/>
      <c r="D25" s="48"/>
      <c r="E25" s="38"/>
      <c r="F25" s="30" t="str">
        <f aca="false">IF(C25="","",IF(OR(E25=1),D25,2*D25))</f>
        <v/>
      </c>
      <c r="G25" s="41"/>
      <c r="H25" s="44" t="str">
        <f aca="false">IF(G25="","",F25*1/G25)</f>
        <v/>
      </c>
      <c r="I25" s="43"/>
      <c r="J25" s="34" t="str">
        <f aca="false">IF(F25="","",H25-I25)</f>
        <v/>
      </c>
      <c r="K25" s="35" t="str">
        <f aca="false">IF(C25="","",IF(OR(E25=1),D25,2*D25)*0.001)</f>
        <v/>
      </c>
      <c r="L25" s="6"/>
      <c r="M25" s="6"/>
      <c r="N25" s="6"/>
      <c r="O25" s="36" t="n">
        <f aca="false">SUM(J43:L43)</f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="37" customFormat="true" ht="15.75" hidden="false" customHeight="false" outlineLevel="0" collapsed="false">
      <c r="A26" s="26"/>
      <c r="B26" s="38"/>
      <c r="C26" s="39"/>
      <c r="D26" s="50"/>
      <c r="E26" s="38"/>
      <c r="F26" s="30" t="str">
        <f aca="false">IF(C26="","",IF(OR(E26=1),D26,2*D26))</f>
        <v/>
      </c>
      <c r="G26" s="41"/>
      <c r="H26" s="49" t="str">
        <f aca="false">IF(G26="","",F26*1/G26)</f>
        <v/>
      </c>
      <c r="I26" s="43"/>
      <c r="J26" s="34" t="str">
        <f aca="false">IF(F26="","",H26-I26)</f>
        <v/>
      </c>
      <c r="K26" s="35" t="str">
        <f aca="false">IF(C26="","",IF(OR(E26=1),D26,2*D26)*0.001)</f>
        <v/>
      </c>
      <c r="L26" s="6"/>
      <c r="M26" s="6"/>
      <c r="N26" s="6"/>
      <c r="O26" s="36" t="n">
        <f aca="false">SUM(J44:L44)</f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="37" customFormat="true" ht="15.75" hidden="false" customHeight="false" outlineLevel="0" collapsed="false">
      <c r="A27" s="26"/>
      <c r="B27" s="38"/>
      <c r="C27" s="39"/>
      <c r="D27" s="51"/>
      <c r="E27" s="38"/>
      <c r="F27" s="30" t="str">
        <f aca="false">IF(C27="","",IF(OR(E27=1),D27,2*D27))</f>
        <v/>
      </c>
      <c r="G27" s="41"/>
      <c r="H27" s="42" t="str">
        <f aca="false">IF(G27="","",F27*1/G27)</f>
        <v/>
      </c>
      <c r="I27" s="52"/>
      <c r="J27" s="34" t="str">
        <f aca="false">IF(F27="","",H27-I27)</f>
        <v/>
      </c>
      <c r="K27" s="35" t="str">
        <f aca="false">IF(C27="","",IF(OR(E27=1),D27,2*D27)*0.001)</f>
        <v/>
      </c>
      <c r="L27" s="6"/>
      <c r="M27" s="6"/>
      <c r="N27" s="6"/>
      <c r="O27" s="36" t="n">
        <f aca="false">SUM(J45:L45)</f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="37" customFormat="true" ht="15.75" hidden="false" customHeight="false" outlineLevel="0" collapsed="false">
      <c r="A28" s="6"/>
      <c r="B28" s="53" t="s">
        <v>27</v>
      </c>
      <c r="C28" s="54"/>
      <c r="D28" s="55" t="n">
        <f aca="false">SUM(D18:D27)</f>
        <v>100</v>
      </c>
      <c r="E28" s="55"/>
      <c r="F28" s="55" t="n">
        <f aca="false">SUM(F18:F27)</f>
        <v>100</v>
      </c>
      <c r="G28" s="55"/>
      <c r="H28" s="55" t="n">
        <f aca="false">SUM(H18:H27)</f>
        <v>100</v>
      </c>
      <c r="I28" s="55" t="n">
        <f aca="false">SUM(I18:I27)</f>
        <v>19</v>
      </c>
      <c r="J28" s="55" t="n">
        <f aca="false">SUM(J18:J27)</f>
        <v>81</v>
      </c>
      <c r="K28" s="55" t="n">
        <f aca="false">SUM(K18:K27)</f>
        <v>0.1</v>
      </c>
      <c r="L28" s="6"/>
      <c r="M28" s="6"/>
      <c r="N28" s="6"/>
      <c r="O28" s="3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customFormat="false" ht="1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5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customFormat="false" ht="18.75" hidden="false" customHeight="false" outlineLevel="0" collapsed="false">
      <c r="A30" s="1"/>
      <c r="B30" s="15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customFormat="false" ht="1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customFormat="false" ht="15" hidden="false" customHeight="false" outlineLevel="0" collapsed="false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="37" customFormat="true" ht="15.75" hidden="false" customHeight="true" outlineLevel="0" collapsed="false">
      <c r="A33" s="6"/>
      <c r="B33" s="57"/>
      <c r="C33" s="57"/>
      <c r="D33" s="58" t="s">
        <v>29</v>
      </c>
      <c r="E33" s="58"/>
      <c r="F33" s="58"/>
      <c r="G33" s="58"/>
      <c r="H33" s="59" t="s">
        <v>30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 t="s">
        <v>31</v>
      </c>
      <c r="X33" s="60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="37" customFormat="true" ht="63" hidden="false" customHeight="true" outlineLevel="0" collapsed="false">
      <c r="A34" s="61"/>
      <c r="B34" s="62" t="s">
        <v>13</v>
      </c>
      <c r="C34" s="62"/>
      <c r="D34" s="63" t="s">
        <v>32</v>
      </c>
      <c r="E34" s="64" t="s">
        <v>33</v>
      </c>
      <c r="F34" s="63" t="s">
        <v>34</v>
      </c>
      <c r="G34" s="63" t="s">
        <v>35</v>
      </c>
      <c r="H34" s="65" t="s">
        <v>36</v>
      </c>
      <c r="I34" s="66" t="s">
        <v>37</v>
      </c>
      <c r="J34" s="65" t="s">
        <v>38</v>
      </c>
      <c r="K34" s="65"/>
      <c r="L34" s="65"/>
      <c r="M34" s="65" t="s">
        <v>39</v>
      </c>
      <c r="N34" s="65" t="s">
        <v>40</v>
      </c>
      <c r="O34" s="67" t="s">
        <v>41</v>
      </c>
      <c r="P34" s="65" t="s">
        <v>42</v>
      </c>
      <c r="Q34" s="65"/>
      <c r="R34" s="67" t="s">
        <v>43</v>
      </c>
      <c r="S34" s="68" t="s">
        <v>44</v>
      </c>
      <c r="T34" s="68"/>
      <c r="U34" s="67" t="s">
        <v>45</v>
      </c>
      <c r="V34" s="65" t="s">
        <v>46</v>
      </c>
      <c r="W34" s="65" t="s">
        <v>47</v>
      </c>
      <c r="X34" s="65" t="s">
        <v>48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="37" customFormat="true" ht="47.25" hidden="false" customHeight="false" outlineLevel="0" collapsed="false">
      <c r="A35" s="69"/>
      <c r="B35" s="70" t="s">
        <v>16</v>
      </c>
      <c r="C35" s="71" t="s">
        <v>17</v>
      </c>
      <c r="D35" s="72" t="s">
        <v>49</v>
      </c>
      <c r="E35" s="73" t="s">
        <v>49</v>
      </c>
      <c r="F35" s="74" t="s">
        <v>49</v>
      </c>
      <c r="G35" s="75" t="s">
        <v>49</v>
      </c>
      <c r="H35" s="71" t="s">
        <v>50</v>
      </c>
      <c r="I35" s="72" t="s">
        <v>49</v>
      </c>
      <c r="J35" s="76" t="s">
        <v>51</v>
      </c>
      <c r="K35" s="76" t="s">
        <v>52</v>
      </c>
      <c r="L35" s="76" t="s">
        <v>53</v>
      </c>
      <c r="M35" s="73" t="s">
        <v>49</v>
      </c>
      <c r="N35" s="73" t="s">
        <v>49</v>
      </c>
      <c r="O35" s="73" t="s">
        <v>49</v>
      </c>
      <c r="P35" s="72" t="s">
        <v>49</v>
      </c>
      <c r="Q35" s="76" t="s">
        <v>54</v>
      </c>
      <c r="R35" s="72" t="s">
        <v>49</v>
      </c>
      <c r="S35" s="72" t="s">
        <v>49</v>
      </c>
      <c r="T35" s="76" t="s">
        <v>54</v>
      </c>
      <c r="U35" s="77" t="s">
        <v>49</v>
      </c>
      <c r="V35" s="77" t="s">
        <v>49</v>
      </c>
      <c r="W35" s="78" t="s">
        <v>49</v>
      </c>
      <c r="X35" s="72" t="s">
        <v>49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="37" customFormat="true" ht="15.75" hidden="false" customHeight="false" outlineLevel="0" collapsed="false">
      <c r="A36" s="26"/>
      <c r="B36" s="79" t="str">
        <f aca="false">IF(B18="","",B18)</f>
        <v>a</v>
      </c>
      <c r="C36" s="80" t="str">
        <f aca="false">IF(C18="","",C18)</f>
        <v>a</v>
      </c>
      <c r="D36" s="81" t="s">
        <v>3</v>
      </c>
      <c r="E36" s="82" t="s">
        <v>3</v>
      </c>
      <c r="F36" s="83" t="s">
        <v>3</v>
      </c>
      <c r="G36" s="84" t="s">
        <v>3</v>
      </c>
      <c r="H36" s="79" t="str">
        <f aca="false">IF(C36="","","Oui")</f>
        <v>Oui</v>
      </c>
      <c r="I36" s="85" t="s">
        <v>3</v>
      </c>
      <c r="J36" s="86" t="n">
        <v>69</v>
      </c>
      <c r="K36" s="86" t="n">
        <v>23</v>
      </c>
      <c r="L36" s="86" t="n">
        <v>4</v>
      </c>
      <c r="M36" s="83" t="s">
        <v>3</v>
      </c>
      <c r="N36" s="82" t="s">
        <v>3</v>
      </c>
      <c r="O36" s="82" t="s">
        <v>3</v>
      </c>
      <c r="P36" s="85" t="s">
        <v>3</v>
      </c>
      <c r="Q36" s="87" t="n">
        <v>19</v>
      </c>
      <c r="R36" s="83" t="s">
        <v>3</v>
      </c>
      <c r="S36" s="83" t="s">
        <v>3</v>
      </c>
      <c r="T36" s="87" t="n">
        <v>20</v>
      </c>
      <c r="U36" s="83" t="s">
        <v>3</v>
      </c>
      <c r="V36" s="88" t="s">
        <v>3</v>
      </c>
      <c r="W36" s="85" t="s">
        <v>3</v>
      </c>
      <c r="X36" s="84" t="s">
        <v>3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="37" customFormat="true" ht="15.75" hidden="false" customHeight="false" outlineLevel="0" collapsed="false">
      <c r="A37" s="26"/>
      <c r="B37" s="79" t="str">
        <f aca="false">IF(B19="","",B19)</f>
        <v/>
      </c>
      <c r="C37" s="80" t="str">
        <f aca="false">IF(C19="","",C19)</f>
        <v/>
      </c>
      <c r="D37" s="81"/>
      <c r="E37" s="82"/>
      <c r="F37" s="83"/>
      <c r="G37" s="84"/>
      <c r="H37" s="79" t="str">
        <f aca="false">IF(C37="","","Oui")</f>
        <v/>
      </c>
      <c r="I37" s="85"/>
      <c r="J37" s="86"/>
      <c r="K37" s="86"/>
      <c r="L37" s="86"/>
      <c r="M37" s="83"/>
      <c r="N37" s="82"/>
      <c r="O37" s="85"/>
      <c r="P37" s="89"/>
      <c r="Q37" s="90"/>
      <c r="R37" s="91"/>
      <c r="S37" s="83"/>
      <c r="T37" s="92"/>
      <c r="U37" s="83"/>
      <c r="V37" s="88"/>
      <c r="W37" s="82"/>
      <c r="X37" s="8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="37" customFormat="true" ht="15.75" hidden="false" customHeight="false" outlineLevel="0" collapsed="false">
      <c r="A38" s="26"/>
      <c r="B38" s="79" t="str">
        <f aca="false">IF(B20="","",B20)</f>
        <v/>
      </c>
      <c r="C38" s="80" t="str">
        <f aca="false">IF(C20="","",C20)</f>
        <v/>
      </c>
      <c r="D38" s="81"/>
      <c r="E38" s="82"/>
      <c r="F38" s="83"/>
      <c r="G38" s="84"/>
      <c r="H38" s="79" t="str">
        <f aca="false">IF(C38="","","Oui")</f>
        <v/>
      </c>
      <c r="I38" s="85"/>
      <c r="J38" s="86"/>
      <c r="K38" s="86"/>
      <c r="L38" s="86"/>
      <c r="M38" s="85"/>
      <c r="N38" s="82"/>
      <c r="O38" s="85"/>
      <c r="P38" s="89"/>
      <c r="Q38" s="90"/>
      <c r="R38" s="91"/>
      <c r="S38" s="83"/>
      <c r="T38" s="87"/>
      <c r="U38" s="83"/>
      <c r="V38" s="88"/>
      <c r="W38" s="82"/>
      <c r="X38" s="84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="37" customFormat="true" ht="15.75" hidden="false" customHeight="false" outlineLevel="0" collapsed="false">
      <c r="A39" s="26"/>
      <c r="B39" s="79" t="str">
        <f aca="false">IF(B21="","",B21)</f>
        <v/>
      </c>
      <c r="C39" s="80" t="str">
        <f aca="false">IF(C21="","",C21)</f>
        <v/>
      </c>
      <c r="D39" s="81"/>
      <c r="E39" s="82"/>
      <c r="F39" s="83"/>
      <c r="G39" s="84"/>
      <c r="H39" s="79" t="str">
        <f aca="false">IF(C39="","","Oui")</f>
        <v/>
      </c>
      <c r="I39" s="85"/>
      <c r="J39" s="86"/>
      <c r="K39" s="86"/>
      <c r="L39" s="86"/>
      <c r="M39" s="85"/>
      <c r="N39" s="82"/>
      <c r="O39" s="85"/>
      <c r="P39" s="89"/>
      <c r="Q39" s="92"/>
      <c r="R39" s="91"/>
      <c r="S39" s="83"/>
      <c r="T39" s="92"/>
      <c r="U39" s="83"/>
      <c r="V39" s="88"/>
      <c r="W39" s="82"/>
      <c r="X39" s="84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="37" customFormat="true" ht="15.75" hidden="false" customHeight="false" outlineLevel="0" collapsed="false">
      <c r="A40" s="26"/>
      <c r="B40" s="79" t="str">
        <f aca="false">IF(B22="","",B22)</f>
        <v/>
      </c>
      <c r="C40" s="80" t="str">
        <f aca="false">IF(C22="","",C22)</f>
        <v/>
      </c>
      <c r="D40" s="81"/>
      <c r="E40" s="82"/>
      <c r="F40" s="83"/>
      <c r="G40" s="84"/>
      <c r="H40" s="79" t="str">
        <f aca="false">IF(C40="","","Oui")</f>
        <v/>
      </c>
      <c r="I40" s="83"/>
      <c r="J40" s="93"/>
      <c r="K40" s="93"/>
      <c r="L40" s="93"/>
      <c r="M40" s="83"/>
      <c r="N40" s="82"/>
      <c r="O40" s="85"/>
      <c r="P40" s="89"/>
      <c r="Q40" s="94"/>
      <c r="R40" s="91"/>
      <c r="S40" s="83"/>
      <c r="T40" s="87"/>
      <c r="U40" s="83"/>
      <c r="V40" s="88"/>
      <c r="W40" s="82"/>
      <c r="X40" s="84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="37" customFormat="true" ht="15.75" hidden="false" customHeight="false" outlineLevel="0" collapsed="false">
      <c r="A41" s="26"/>
      <c r="B41" s="79" t="str">
        <f aca="false">IF(B23="","",B23)</f>
        <v/>
      </c>
      <c r="C41" s="80" t="str">
        <f aca="false">IF(C23="","",C23)</f>
        <v/>
      </c>
      <c r="D41" s="95"/>
      <c r="E41" s="96"/>
      <c r="F41" s="83"/>
      <c r="G41" s="97"/>
      <c r="H41" s="79" t="str">
        <f aca="false">IF(C41="","","Oui")</f>
        <v/>
      </c>
      <c r="I41" s="98"/>
      <c r="J41" s="99"/>
      <c r="K41" s="100"/>
      <c r="L41" s="101"/>
      <c r="M41" s="98"/>
      <c r="N41" s="98"/>
      <c r="O41" s="96"/>
      <c r="P41" s="102"/>
      <c r="Q41" s="92"/>
      <c r="R41" s="103"/>
      <c r="S41" s="98"/>
      <c r="T41" s="92"/>
      <c r="U41" s="98"/>
      <c r="V41" s="88"/>
      <c r="W41" s="96"/>
      <c r="X41" s="9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="37" customFormat="true" ht="15.75" hidden="false" customHeight="false" outlineLevel="0" collapsed="false">
      <c r="A42" s="26"/>
      <c r="B42" s="79" t="str">
        <f aca="false">IF(B24="","",B24)</f>
        <v/>
      </c>
      <c r="C42" s="80" t="str">
        <f aca="false">IF(C24="","",C24)</f>
        <v/>
      </c>
      <c r="D42" s="95"/>
      <c r="E42" s="96"/>
      <c r="F42" s="98"/>
      <c r="G42" s="97"/>
      <c r="H42" s="79" t="str">
        <f aca="false">IF(C42="","","Oui")</f>
        <v/>
      </c>
      <c r="I42" s="98"/>
      <c r="J42" s="93"/>
      <c r="K42" s="99"/>
      <c r="L42" s="86"/>
      <c r="M42" s="98"/>
      <c r="N42" s="98"/>
      <c r="O42" s="96"/>
      <c r="P42" s="102"/>
      <c r="Q42" s="92"/>
      <c r="R42" s="103"/>
      <c r="S42" s="98"/>
      <c r="T42" s="90"/>
      <c r="U42" s="98"/>
      <c r="V42" s="88"/>
      <c r="W42" s="96"/>
      <c r="X42" s="9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="37" customFormat="true" ht="15.75" hidden="false" customHeight="false" outlineLevel="0" collapsed="false">
      <c r="A43" s="26"/>
      <c r="B43" s="79" t="str">
        <f aca="false">IF(B25="","",B25)</f>
        <v/>
      </c>
      <c r="C43" s="80" t="str">
        <f aca="false">IF(C25="","",C25)</f>
        <v/>
      </c>
      <c r="D43" s="95"/>
      <c r="E43" s="96"/>
      <c r="F43" s="98"/>
      <c r="G43" s="97"/>
      <c r="H43" s="79" t="str">
        <f aca="false">IF(C43="","","Oui")</f>
        <v/>
      </c>
      <c r="I43" s="98"/>
      <c r="J43" s="100"/>
      <c r="K43" s="104"/>
      <c r="L43" s="105"/>
      <c r="M43" s="98"/>
      <c r="N43" s="98"/>
      <c r="O43" s="96"/>
      <c r="P43" s="106"/>
      <c r="Q43" s="107"/>
      <c r="R43" s="103"/>
      <c r="S43" s="98"/>
      <c r="T43" s="92"/>
      <c r="U43" s="98"/>
      <c r="V43" s="88"/>
      <c r="W43" s="96"/>
      <c r="X43" s="9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="37" customFormat="true" ht="15.75" hidden="false" customHeight="false" outlineLevel="0" collapsed="false">
      <c r="A44" s="26"/>
      <c r="B44" s="79" t="str">
        <f aca="false">IF(B26="","",B26)</f>
        <v/>
      </c>
      <c r="C44" s="80" t="str">
        <f aca="false">IF(C26="","",C26)</f>
        <v/>
      </c>
      <c r="D44" s="95"/>
      <c r="E44" s="96"/>
      <c r="F44" s="98"/>
      <c r="G44" s="97"/>
      <c r="H44" s="79" t="str">
        <f aca="false">IF(C44="","","Oui")</f>
        <v/>
      </c>
      <c r="I44" s="83"/>
      <c r="J44" s="99"/>
      <c r="K44" s="93"/>
      <c r="L44" s="93"/>
      <c r="M44" s="83"/>
      <c r="N44" s="83"/>
      <c r="O44" s="96"/>
      <c r="P44" s="103"/>
      <c r="Q44" s="107"/>
      <c r="R44" s="83"/>
      <c r="S44" s="83"/>
      <c r="T44" s="87"/>
      <c r="U44" s="83"/>
      <c r="V44" s="88"/>
      <c r="W44" s="96"/>
      <c r="X44" s="9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="37" customFormat="true" ht="15.75" hidden="false" customHeight="false" outlineLevel="0" collapsed="false">
      <c r="A45" s="6"/>
      <c r="B45" s="108" t="str">
        <f aca="false">IF(B27="","",B27)</f>
        <v/>
      </c>
      <c r="C45" s="109" t="str">
        <f aca="false">IF(C27="","",C27)</f>
        <v/>
      </c>
      <c r="D45" s="110"/>
      <c r="E45" s="111"/>
      <c r="F45" s="112"/>
      <c r="G45" s="113"/>
      <c r="H45" s="79" t="str">
        <f aca="false">IF(C45="","","Oui")</f>
        <v/>
      </c>
      <c r="I45" s="111"/>
      <c r="J45" s="114"/>
      <c r="K45" s="114"/>
      <c r="L45" s="114"/>
      <c r="M45" s="111"/>
      <c r="N45" s="112"/>
      <c r="O45" s="111"/>
      <c r="P45" s="111"/>
      <c r="Q45" s="87"/>
      <c r="R45" s="112"/>
      <c r="S45" s="111"/>
      <c r="T45" s="115"/>
      <c r="U45" s="111"/>
      <c r="V45" s="113"/>
      <c r="W45" s="111"/>
      <c r="X45" s="11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  <c r="P46" s="1"/>
      <c r="Q46" s="117"/>
      <c r="R46" s="1"/>
      <c r="S46" s="1"/>
      <c r="T46" s="117"/>
      <c r="U46" s="1"/>
      <c r="V46" s="1"/>
    </row>
    <row r="47" customFormat="false" ht="18.75" hidden="false" customHeight="false" outlineLevel="0" collapsed="false">
      <c r="A47" s="1"/>
      <c r="B47" s="15" t="s">
        <v>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customFormat="false" ht="15" hidden="false" customHeight="false" outlineLevel="0" collapsed="false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="37" customFormat="true" ht="15.75" hidden="false" customHeight="true" outlineLevel="0" collapsed="false">
      <c r="A49" s="6"/>
      <c r="B49" s="6"/>
      <c r="C49" s="6"/>
      <c r="D49" s="118" t="s">
        <v>29</v>
      </c>
      <c r="E49" s="118"/>
      <c r="F49" s="118"/>
      <c r="G49" s="118"/>
      <c r="H49" s="119" t="s">
        <v>30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60" t="s">
        <v>31</v>
      </c>
      <c r="T49" s="60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="37" customFormat="true" ht="32.25" hidden="false" customHeight="true" outlineLevel="0" collapsed="false">
      <c r="A50" s="69"/>
      <c r="B50" s="120" t="s">
        <v>13</v>
      </c>
      <c r="C50" s="120"/>
      <c r="D50" s="121" t="s">
        <v>32</v>
      </c>
      <c r="E50" s="122" t="s">
        <v>56</v>
      </c>
      <c r="F50" s="122" t="s">
        <v>34</v>
      </c>
      <c r="G50" s="122" t="s">
        <v>35</v>
      </c>
      <c r="H50" s="121" t="s">
        <v>36</v>
      </c>
      <c r="I50" s="122" t="s">
        <v>57</v>
      </c>
      <c r="J50" s="122" t="s">
        <v>39</v>
      </c>
      <c r="K50" s="121" t="s">
        <v>40</v>
      </c>
      <c r="L50" s="121" t="s">
        <v>41</v>
      </c>
      <c r="M50" s="121" t="s">
        <v>58</v>
      </c>
      <c r="N50" s="121" t="s">
        <v>43</v>
      </c>
      <c r="O50" s="121" t="s">
        <v>59</v>
      </c>
      <c r="P50" s="121" t="s">
        <v>45</v>
      </c>
      <c r="Q50" s="121" t="s">
        <v>46</v>
      </c>
      <c r="R50" s="121" t="s">
        <v>37</v>
      </c>
      <c r="S50" s="63" t="s">
        <v>60</v>
      </c>
      <c r="T50" s="6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="37" customFormat="true" ht="31.5" hidden="false" customHeight="true" outlineLevel="0" collapsed="false">
      <c r="A51" s="123"/>
      <c r="B51" s="71" t="s">
        <v>16</v>
      </c>
      <c r="C51" s="71" t="s">
        <v>17</v>
      </c>
      <c r="D51" s="121"/>
      <c r="E51" s="122"/>
      <c r="F51" s="122"/>
      <c r="G51" s="122"/>
      <c r="H51" s="121"/>
      <c r="I51" s="122"/>
      <c r="J51" s="122"/>
      <c r="K51" s="121"/>
      <c r="L51" s="121"/>
      <c r="M51" s="121"/>
      <c r="N51" s="121"/>
      <c r="O51" s="121"/>
      <c r="P51" s="121"/>
      <c r="Q51" s="121"/>
      <c r="R51" s="121"/>
      <c r="S51" s="121" t="s">
        <v>60</v>
      </c>
      <c r="T51" s="124" t="s">
        <v>61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="37" customFormat="true" ht="15.75" hidden="false" customHeight="false" outlineLevel="0" collapsed="false">
      <c r="A52" s="26"/>
      <c r="B52" s="125" t="str">
        <f aca="false">IF(B18="","",B18)</f>
        <v>a</v>
      </c>
      <c r="C52" s="125" t="str">
        <f aca="false">IF(C18="","",C18)</f>
        <v>a</v>
      </c>
      <c r="D52" s="126" t="n">
        <f aca="false">IF(C52="","",IF(D36="Oui",talus*D18,0))</f>
        <v>469</v>
      </c>
      <c r="E52" s="127" t="n">
        <f aca="false">IF(C52="","",IF(E36="Oui",IF(E18=1,ben1r*D18,ben2r*D18),0))</f>
        <v>70</v>
      </c>
      <c r="F52" s="128" t="n">
        <f aca="false">IF(C52="","",IF(F36="Oui",barb*D18,0))</f>
        <v>450</v>
      </c>
      <c r="G52" s="129" t="n">
        <f aca="false">IF(C52="","",IF(G36="Oui",elec*D18,0))</f>
        <v>150</v>
      </c>
      <c r="H52" s="128" t="n">
        <f aca="false">IF(C52="","",IF(H36="Oui",IF(E18=1,prep1r*D18,prep2r*D18),0))</f>
        <v>229</v>
      </c>
      <c r="I52" s="127" t="n">
        <f aca="false">IF(C52="","",IF(E18=1,J36*plant1r+K36*plantvl1r+L36*plantmfr1r,J36*plant2r+K36*plantvl2r+L36*plantmfr2r))</f>
        <v>154.79</v>
      </c>
      <c r="J52" s="127" t="n">
        <f aca="false">IF(C52="","",IF(M36="Non",0,IF(E18=1,D18*miseplant1r,D18*miseplant2r)))</f>
        <v>185</v>
      </c>
      <c r="K52" s="127" t="n">
        <f aca="false">IF(D52="","",IF(N36="Non",0,IF(E18=1,D18*paill1r,D18*paill2r)))</f>
        <v>250</v>
      </c>
      <c r="L52" s="128" t="n">
        <f aca="false">IF(D52="","",IF(O36="Non",0,IF(E18=1,D18*posepaill1r,D18*posepaill2r)))</f>
        <v>182</v>
      </c>
      <c r="M52" s="128" t="n">
        <f aca="false">IF(C52="","",IF(P36="Oui",(IF(E18=1,protgg1r*Q36,protgg2r*Q36)),0))</f>
        <v>53.2</v>
      </c>
      <c r="N52" s="128" t="n">
        <f aca="false">IF(C52="","",IF(R36="Oui",IF(E18=1,posegg1r*Q36,posegg2r*Q36),0))</f>
        <v>38.57</v>
      </c>
      <c r="O52" s="130" t="n">
        <f aca="false">IF(C52="","",IF(S36="Oui",(IF(E18=1,protpg1r*T36,protpg2r*T36)),0))</f>
        <v>17.8</v>
      </c>
      <c r="P52" s="130" t="n">
        <f aca="false">IF(C52="","",IF(R36="Oui",IF(E18=1,posepg1r*T36,posepg2r*T36),0))</f>
        <v>26.6</v>
      </c>
      <c r="Q52" s="128" t="n">
        <f aca="false">IF(C52="","",IF(V36="Oui",IF(E18=1,F18*tric1r,F18*tric2r),0))</f>
        <v>72</v>
      </c>
      <c r="R52" s="129" t="n">
        <f aca="false">IF(C52="","",IF(I36="Non",0,IF(E18="Oui",tricpep1r*F18,tricpep2r*F18)))</f>
        <v>29</v>
      </c>
      <c r="S52" s="126" t="n">
        <f aca="false">IF(C52="","",IF(W36="Oui",IF(E18=1,ent1r*F18,ent2r*F18),0))</f>
        <v>113</v>
      </c>
      <c r="T52" s="131" t="n">
        <f aca="false">IF(C52="","",IF(X36="Oui",IF(E18=1,taille1r*F18,taille2r*F18),0))</f>
        <v>91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="37" customFormat="true" ht="15.75" hidden="false" customHeight="false" outlineLevel="0" collapsed="false">
      <c r="A53" s="26"/>
      <c r="B53" s="125" t="str">
        <f aca="false">IF(B19="","",B19)</f>
        <v/>
      </c>
      <c r="C53" s="125" t="str">
        <f aca="false">IF(C19="","",C19)</f>
        <v/>
      </c>
      <c r="D53" s="126" t="str">
        <f aca="false">IF(C53="","",IF(D37="Oui",talus*D19,0))</f>
        <v/>
      </c>
      <c r="E53" s="127" t="str">
        <f aca="false">IF(C53="","",IF(E37="Non",0,IF(E19=1,ben1r*D19,ben2r*D19)))</f>
        <v/>
      </c>
      <c r="F53" s="128" t="str">
        <f aca="false">IF(C53="","",IF(F37="Oui",barb*D19,0))</f>
        <v/>
      </c>
      <c r="G53" s="129" t="str">
        <f aca="false">IF(C53="","",IF(G37="Oui",elec*D19,0))</f>
        <v/>
      </c>
      <c r="H53" s="128" t="str">
        <f aca="false">IF(C53="","",IF(H37="Oui",IF(E19=1,prep1r*D19,prep2r*D19),0))</f>
        <v/>
      </c>
      <c r="I53" s="127" t="str">
        <f aca="false">IF(C53="","",IF(E19=1,J37*plant1r+K37*plantvl1r+L37*plantmfr1r,J37*plant2r+K37*plantvl2r+L37*plantmfr2r))</f>
        <v/>
      </c>
      <c r="J53" s="127" t="str">
        <f aca="false">IF(C53="","",IF(M37="Non",0,IF(E19=1,F19*miseplant1r,F19*miseplant2r)))</f>
        <v/>
      </c>
      <c r="K53" s="127" t="str">
        <f aca="false">IF(D53="","",IF(N37="Non",0,IF(E19=1,D19*paill1r,D19*paill2r)))</f>
        <v/>
      </c>
      <c r="L53" s="128" t="str">
        <f aca="false">IF(D53="","",IF(O37="Non",0,IF(E19=1,D19*posepaill1r,D19*posepaill2r)))</f>
        <v/>
      </c>
      <c r="M53" s="128" t="str">
        <f aca="false">IF(C53="","",IF(P37="Oui",(IF(E19=1,protgg1r*Q37,protgg2r*Q37)),0))</f>
        <v/>
      </c>
      <c r="N53" s="128" t="str">
        <f aca="false">IF(C53="","",IF(R37="Oui",IF(E19=1,posegg1r*Q37,posegg2r*Q37),0))</f>
        <v/>
      </c>
      <c r="O53" s="130" t="str">
        <f aca="false">IF(C53="","",IF(S37="Oui",(IF(E19=1,protpg1r*T37,protpg2r*T37)),0))</f>
        <v/>
      </c>
      <c r="P53" s="127" t="str">
        <f aca="false">IF(C53="","",IF(R37="Oui",IF(E19=1,posepg1r*T37,posepg2r*T37),0))</f>
        <v/>
      </c>
      <c r="Q53" s="128" t="str">
        <f aca="false">IF(C53="","",IF(V37="Oui",IF(E19=1,F19*tric1r,F19*tric2r),0))</f>
        <v/>
      </c>
      <c r="R53" s="129" t="str">
        <f aca="false">IF(C53="","",IF(I37="Oui",IF(E19="Oui",tricpep1r*F19,tricpep2r*F19),0))</f>
        <v/>
      </c>
      <c r="S53" s="126" t="str">
        <f aca="false">IF(C53="","",IF(W37="Oui",IF(E19=1,ent1r*F19,ent2r*F19),0))</f>
        <v/>
      </c>
      <c r="T53" s="131" t="str">
        <f aca="false">IF(C53="","",IF(X37="Oui",IF(E19=1,taille1r*F19,taille2r*F19),0))</f>
        <v/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="37" customFormat="true" ht="15.75" hidden="false" customHeight="false" outlineLevel="0" collapsed="false">
      <c r="A54" s="26"/>
      <c r="B54" s="125" t="str">
        <f aca="false">IF(B20="","",B20)</f>
        <v/>
      </c>
      <c r="C54" s="125" t="str">
        <f aca="false">IF(C20="","",C20)</f>
        <v/>
      </c>
      <c r="D54" s="126" t="str">
        <f aca="false">IF(C54="","",IF(D38="Oui",talus*D20,0))</f>
        <v/>
      </c>
      <c r="E54" s="127" t="str">
        <f aca="false">IF(C54="","",IF(E38="Non",0,IF(E20=1,ben1r*D20,ben2r*D20)))</f>
        <v/>
      </c>
      <c r="F54" s="128" t="str">
        <f aca="false">IF(C54="","",IF(F38="Oui",barb*D20,0))</f>
        <v/>
      </c>
      <c r="G54" s="129" t="str">
        <f aca="false">IF(C54="","",IF(G38="Oui",elec*D20,0))</f>
        <v/>
      </c>
      <c r="H54" s="128" t="str">
        <f aca="false">IF(C54="","",IF(H38="Oui",IF(E20=1,prep1r*D20,prep2r*D20),0))</f>
        <v/>
      </c>
      <c r="I54" s="127" t="str">
        <f aca="false">IF(C54="","",IF(E20=1,J38*plant1r+K38*plantvl1r+L38*plantmfr1r,J38*plant2r+K38*plantvl2r+L38*plantmfr2r))</f>
        <v/>
      </c>
      <c r="J54" s="127" t="str">
        <f aca="false">IF(C54="","",IF(M38="Non",0,IF(E20=1,F20*miseplant1r,F20*miseplant2r)))</f>
        <v/>
      </c>
      <c r="K54" s="127" t="str">
        <f aca="false">IF(D54="","",IF(N38="Non",0,IF(E20=1,D20*paill1r,D20*paill2r)))</f>
        <v/>
      </c>
      <c r="L54" s="128" t="str">
        <f aca="false">IF(D54="","",IF(O38="Non",0,IF(E20=1,D20*posepaill1r,D20*posepaill2r)))</f>
        <v/>
      </c>
      <c r="M54" s="128" t="str">
        <f aca="false">IF(C54="","",IF(P38="Oui",(IF(E20=1,protgg1r*Q38,protgg2r*Q38)),0))</f>
        <v/>
      </c>
      <c r="N54" s="128" t="str">
        <f aca="false">IF(C54="","",IF(R38="Oui",IF(E20=1,posegg1r*Q38,posegg2r*Q38),0))</f>
        <v/>
      </c>
      <c r="O54" s="127" t="str">
        <f aca="false">IF(C54="","",IF(S38="Oui",(IF(E20=1,protpg1r*T38,protpg2r*T38)),0))</f>
        <v/>
      </c>
      <c r="P54" s="127" t="str">
        <f aca="false">IF(C54="","",IF(R38="Oui",IF(E20=1,posepg1r*T38,posepg2r*T38),0))</f>
        <v/>
      </c>
      <c r="Q54" s="128" t="str">
        <f aca="false">IF(C54="","",IF(V38="Oui",IF(E20=1,F20*tric1r,F20*tric2r),0))</f>
        <v/>
      </c>
      <c r="R54" s="129" t="str">
        <f aca="false">IF(C54="","",IF(I38="Oui",IF(E20="Oui",tricpep1r*F20,tricpep2r*F20),0))</f>
        <v/>
      </c>
      <c r="S54" s="126" t="str">
        <f aca="false">IF(C54="","",IF(W38="Oui",IF(E20=1,ent1r*F20,ent2r*F20),0))</f>
        <v/>
      </c>
      <c r="T54" s="131" t="str">
        <f aca="false">IF(C54="","",IF(X38="Oui",IF(E20=1,taille1r*F20,taille2r*F20),0))</f>
        <v/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="37" customFormat="true" ht="15.75" hidden="false" customHeight="false" outlineLevel="0" collapsed="false">
      <c r="A55" s="26"/>
      <c r="B55" s="125" t="str">
        <f aca="false">IF(B21="","",B21)</f>
        <v/>
      </c>
      <c r="C55" s="125" t="str">
        <f aca="false">IF(C21="","",C21)</f>
        <v/>
      </c>
      <c r="D55" s="126" t="str">
        <f aca="false">IF(C55="","",IF(D39="Oui",talus*D21,0))</f>
        <v/>
      </c>
      <c r="E55" s="127" t="str">
        <f aca="false">IF(C55="","",IF(E39="Non",0,IF(E21=1,ben1r*D21,ben2r*D21)))</f>
        <v/>
      </c>
      <c r="F55" s="128" t="str">
        <f aca="false">IF(C55="","",IF(F39="Oui",barb*D21,0))</f>
        <v/>
      </c>
      <c r="G55" s="129" t="str">
        <f aca="false">IF(C55="","",IF(G39="Oui",elec*D21,0))</f>
        <v/>
      </c>
      <c r="H55" s="128" t="str">
        <f aca="false">IF(C55="","",IF(H39="Oui",IF(E21=1,prep1r*D21,prep2r*D21),0))</f>
        <v/>
      </c>
      <c r="I55" s="127" t="str">
        <f aca="false">IF(C55="","",IF(E21=1,J39*plant1r+K39*plantvl1r+L39*plantmfr1r,J39*plant2r+K39*plantvl2r+L39*plantmfr2r))</f>
        <v/>
      </c>
      <c r="J55" s="127" t="str">
        <f aca="false">IF(C55="","",IF(M39="Non",0,IF(E21=1,F21*miseplant1r,F21*miseplant2r)))</f>
        <v/>
      </c>
      <c r="K55" s="127" t="str">
        <f aca="false">IF(D55="","",IF(N39="Non",0,IF(E21=1,D21*paill1r,D21*paill2r)))</f>
        <v/>
      </c>
      <c r="L55" s="128" t="str">
        <f aca="false">IF(D55="","",IF(O39="Non",0,IF(E21=1,D21*posepaill1r,D21*posepaill2r)))</f>
        <v/>
      </c>
      <c r="M55" s="128" t="str">
        <f aca="false">IF(C55="","",IF(P39="Oui",(IF(E21=1,protgg1r*Q39,protgg2r*Q39)),0))</f>
        <v/>
      </c>
      <c r="N55" s="128" t="str">
        <f aca="false">IF(C55="","",IF(R39="Oui",IF(E21=1,posegg1r*Q39,posegg2r*Q39),0))</f>
        <v/>
      </c>
      <c r="O55" s="127" t="str">
        <f aca="false">IF(C55="","",IF(S39="Oui",(IF(E21=1,protpg1r*T39,protpg2r*T39)),0))</f>
        <v/>
      </c>
      <c r="P55" s="127" t="str">
        <f aca="false">IF(C55="","",IF(R39="Oui",IF(E21=1,posepg1r*T39,posepg2r*T39),0))</f>
        <v/>
      </c>
      <c r="Q55" s="128" t="str">
        <f aca="false">IF(C55="","",IF(V39="Oui",IF(E21=1,F21*tric1r,F21*tric2r),0))</f>
        <v/>
      </c>
      <c r="R55" s="129" t="str">
        <f aca="false">IF(C55="","",IF(I39="Oui",IF(E21="Oui",tricpep1r*F21,tricpep2r*F21),0))</f>
        <v/>
      </c>
      <c r="S55" s="126" t="str">
        <f aca="false">IF(C55="","",IF(W39="Oui",IF(E21=1,ent1r*F21,ent2r*F21),0))</f>
        <v/>
      </c>
      <c r="T55" s="131" t="str">
        <f aca="false">IF(C55="","",IF(X39="Oui",IF(E21=1,taille1r*F21,taille2r*F21),0))</f>
        <v/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="37" customFormat="true" ht="15.75" hidden="false" customHeight="false" outlineLevel="0" collapsed="false">
      <c r="A56" s="26"/>
      <c r="B56" s="125" t="str">
        <f aca="false">IF(B22="","",B22)</f>
        <v/>
      </c>
      <c r="C56" s="125" t="str">
        <f aca="false">IF(C22="","",C22)</f>
        <v/>
      </c>
      <c r="D56" s="126" t="str">
        <f aca="false">IF(C56="","",IF(D40="Oui",talus*D22,0))</f>
        <v/>
      </c>
      <c r="E56" s="127" t="str">
        <f aca="false">IF(C56="","",IF(E40="Non",0,IF(E22=1,ben1r*D22,ben2r*D22)))</f>
        <v/>
      </c>
      <c r="F56" s="128" t="str">
        <f aca="false">IF(C56="","",IF(F40="Oui",barb*D22,0))</f>
        <v/>
      </c>
      <c r="G56" s="129" t="str">
        <f aca="false">IF(C56="","",IF(G40="Oui",elec*D22,0))</f>
        <v/>
      </c>
      <c r="H56" s="128" t="str">
        <f aca="false">IF(C56="","",IF(H40="Oui",IF(E22=1,prep1r*D22,prep2r*D22),0))</f>
        <v/>
      </c>
      <c r="I56" s="127" t="str">
        <f aca="false">IF(C56="","",IF(E22=1,J40*plant1r+K40*plantvl1r+L40*plantmfr1r,J40*plant2r+K40*plantvl2r+L40*plantmfr2r))</f>
        <v/>
      </c>
      <c r="J56" s="127" t="str">
        <f aca="false">IF(C56="","",IF(M40="Non",0,IF(E22=1,F22*miseplant1r,F22*miseplant2r)))</f>
        <v/>
      </c>
      <c r="K56" s="127" t="str">
        <f aca="false">IF(D56="","",IF(N40="Non",0,IF(E22=1,D22*paill1r,D22*paill2r)))</f>
        <v/>
      </c>
      <c r="L56" s="128" t="str">
        <f aca="false">IF(D56="","",IF(O40="Non",0,IF(E22=1,D22*posepaill1r,D22*posepaill2r)))</f>
        <v/>
      </c>
      <c r="M56" s="128" t="str">
        <f aca="false">IF(C56="","",IF(P40="Oui",(IF(E22=1,protgg1r*Q40,protgg2r*Q40)),0))</f>
        <v/>
      </c>
      <c r="N56" s="128" t="str">
        <f aca="false">IF(C56="","",IF(R40="Oui",IF(E22=1,posegg1r*Q40,posegg2r*Q40),0))</f>
        <v/>
      </c>
      <c r="O56" s="127" t="str">
        <f aca="false">IF(C56="","",IF(S40="Oui",(IF(E22=1,protpg1r*T40,protpg2r*T40)),0))</f>
        <v/>
      </c>
      <c r="P56" s="127" t="str">
        <f aca="false">IF(C56="","",IF(R40="Oui",IF(E22=1,posepg1r*T40,posepg2r*T40),0))</f>
        <v/>
      </c>
      <c r="Q56" s="128" t="str">
        <f aca="false">IF(C56="","",IF(V40="Oui",IF(E22=1,F22*tric1r,F22*tric2r),0))</f>
        <v/>
      </c>
      <c r="R56" s="129" t="str">
        <f aca="false">IF(C56="","",IF(I40="Oui",IF(E22="Oui",tricpep1r*F22,tricpep2r*F22),0))</f>
        <v/>
      </c>
      <c r="S56" s="126" t="str">
        <f aca="false">IF(C56="","",IF(W40="Oui",IF(E22=1,ent1r*F22,ent2r*F22),0))</f>
        <v/>
      </c>
      <c r="T56" s="131" t="str">
        <f aca="false">IF(C56="","",IF(X40="Oui",IF(E22=1,taille1r*F22,taille2r*F22),0))</f>
        <v/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="37" customFormat="true" ht="15.75" hidden="false" customHeight="false" outlineLevel="0" collapsed="false">
      <c r="A57" s="26"/>
      <c r="B57" s="125" t="str">
        <f aca="false">IF(B23="","",B23)</f>
        <v/>
      </c>
      <c r="C57" s="125" t="str">
        <f aca="false">IF(C23="","",C23)</f>
        <v/>
      </c>
      <c r="D57" s="126" t="str">
        <f aca="false">IF(C57="","",IF(D41="Oui",talus*D23,0))</f>
        <v/>
      </c>
      <c r="E57" s="127" t="str">
        <f aca="false">IF(C57="","",IF(E41="Non",0,IF(E23=1,ben1r*D23,ben2r*D23)))</f>
        <v/>
      </c>
      <c r="F57" s="128" t="str">
        <f aca="false">IF(C57="","",IF(F41="Oui",barb*D23,0))</f>
        <v/>
      </c>
      <c r="G57" s="129" t="str">
        <f aca="false">IF(C57="","",IF(G41="Oui",elec*D23,0))</f>
        <v/>
      </c>
      <c r="H57" s="128" t="str">
        <f aca="false">IF(C57="","",IF(H41="Oui",IF(E23=1,prep1r*D23,prep2r*D23),0))</f>
        <v/>
      </c>
      <c r="I57" s="127" t="str">
        <f aca="false">IF(C57="","",IF(E23=1,J41*plant1r+K41*plantvl1r+L41*plantmfr1r,J41*plant2r+K41*plantvl2r+L41*plantmfr2r))</f>
        <v/>
      </c>
      <c r="J57" s="127" t="str">
        <f aca="false">IF(C57="","",IF(M41="Non",0,IF(E23=1,F23*miseplant1r,F23*miseplant2r)))</f>
        <v/>
      </c>
      <c r="K57" s="127" t="str">
        <f aca="false">IF(D57="","",IF(N41="Non",0,IF(E23=1,D23*paill1r,D23*paill2r)))</f>
        <v/>
      </c>
      <c r="L57" s="128" t="str">
        <f aca="false">IF(D57="","",IF(O41="Non",0,IF(E23=1,D23*posepaill1r,D23*posepaill2r)))</f>
        <v/>
      </c>
      <c r="M57" s="128" t="str">
        <f aca="false">IF(C57="","",IF(P41="Oui",(IF(E23=1,protgg1r*Q41,protgg2r*Q41)),0))</f>
        <v/>
      </c>
      <c r="N57" s="128" t="str">
        <f aca="false">IF(C57="","",IF(R41="Oui",IF(E23=1,posegg1r*Q41,posegg2r*Q41),0))</f>
        <v/>
      </c>
      <c r="O57" s="127" t="str">
        <f aca="false">IF(C57="","",IF(S41="Oui",(IF(E23=1,protpg1r*T41,protpg2r*T41)),0))</f>
        <v/>
      </c>
      <c r="P57" s="127" t="str">
        <f aca="false">IF(C57="","",IF(R41="Oui",IF(E23=1,posepg1r*T41,posepg2r*T41),0))</f>
        <v/>
      </c>
      <c r="Q57" s="128" t="str">
        <f aca="false">IF(C57="","",IF(V41="Oui",IF(E23=1,F23*tric1r,F23*tric2r),0))</f>
        <v/>
      </c>
      <c r="R57" s="129" t="str">
        <f aca="false">IF(C57="","",IF(I41="Oui",IF(E23="Oui",tricpep1r*F23,tricpep2r*F23),0))</f>
        <v/>
      </c>
      <c r="S57" s="126" t="str">
        <f aca="false">IF(C57="","",IF(W41="Oui",IF(E23=1,ent1r*F23,ent2r*F23),0))</f>
        <v/>
      </c>
      <c r="T57" s="131" t="str">
        <f aca="false">IF(C57="","",IF(X41="Oui",IF(E23=1,taille1r*F23,taille2r*F23),0))</f>
        <v/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="37" customFormat="true" ht="15.75" hidden="false" customHeight="false" outlineLevel="0" collapsed="false">
      <c r="A58" s="26"/>
      <c r="B58" s="125" t="str">
        <f aca="false">IF(B24="","",B24)</f>
        <v/>
      </c>
      <c r="C58" s="125" t="str">
        <f aca="false">IF(C24="","",C24)</f>
        <v/>
      </c>
      <c r="D58" s="126" t="str">
        <f aca="false">IF(C58="","",IF(D42="Oui",talus*D24,0))</f>
        <v/>
      </c>
      <c r="E58" s="127" t="str">
        <f aca="false">IF(C58="","",IF(E42="Non",0,IF(E24=1,ben1r*D24,ben2r*D24)))</f>
        <v/>
      </c>
      <c r="F58" s="128" t="str">
        <f aca="false">IF(C58="","",IF(F42="Oui",barb*D24,0))</f>
        <v/>
      </c>
      <c r="G58" s="129" t="str">
        <f aca="false">IF(C58="","",IF(G42="Oui",elec*D24,0))</f>
        <v/>
      </c>
      <c r="H58" s="128" t="str">
        <f aca="false">IF(C58="","",IF(H42="Oui",IF(E24=1,prep1r*D24,prep2r*D24),0))</f>
        <v/>
      </c>
      <c r="I58" s="127" t="str">
        <f aca="false">IF(C58="","",IF(E24=1,J42*plant1r+K42*plantvl1r+L42*plantmfr1r,J42*plant2r+K42*plantvl2r+L42*plantmfr2r))</f>
        <v/>
      </c>
      <c r="J58" s="127" t="str">
        <f aca="false">IF(C58="","",IF(M42="Non",0,IF(E24=1,F24*miseplant1r,F24*miseplant2r)))</f>
        <v/>
      </c>
      <c r="K58" s="127" t="str">
        <f aca="false">IF(D58="","",IF(N42="Non",0,IF(E24=1,D24*paill1r,D24*paill2r)))</f>
        <v/>
      </c>
      <c r="L58" s="128" t="str">
        <f aca="false">IF(D58="","",IF(O42="Non",0,IF(E24=1,D24*posepaill1r,D24*posepaill2r)))</f>
        <v/>
      </c>
      <c r="M58" s="128" t="str">
        <f aca="false">IF(C58="","",IF(P42="Oui",(IF(E24=1,protgg1r*Q42,protgg2r*Q42)),0))</f>
        <v/>
      </c>
      <c r="N58" s="128" t="str">
        <f aca="false">IF(C58="","",IF(R42="Oui",IF(E24=1,posegg1r*Q42,posegg2r*Q42),0))</f>
        <v/>
      </c>
      <c r="O58" s="127" t="str">
        <f aca="false">IF(C58="","",IF(S42="Oui",(IF(E24=1,protpg1r*T42,protpg2r*T42)),0))</f>
        <v/>
      </c>
      <c r="P58" s="127" t="str">
        <f aca="false">IF(C58="","",IF(R42="Oui",IF(E24=1,posepg1r*T42,posepg2r*T42),0))</f>
        <v/>
      </c>
      <c r="Q58" s="128" t="str">
        <f aca="false">IF(C58="","",IF(V42="Oui",IF(E24=1,F24*tric1r,F24*tric2r),0))</f>
        <v/>
      </c>
      <c r="R58" s="129" t="str">
        <f aca="false">IF(C58="","",IF(I42="Oui",IF(E24="Oui",tricpep1r*F24,tricpep2r*F24),0))</f>
        <v/>
      </c>
      <c r="S58" s="126" t="str">
        <f aca="false">IF(C58="","",IF(W42="Oui",IF(E24=1,ent1r*F24,ent2r*F24),0))</f>
        <v/>
      </c>
      <c r="T58" s="131" t="str">
        <f aca="false">IF(C58="","",IF(X42="Oui",IF(E24=1,taille1r*F24,taille2r*F24),0))</f>
        <v/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="37" customFormat="true" ht="15.75" hidden="false" customHeight="false" outlineLevel="0" collapsed="false">
      <c r="A59" s="26"/>
      <c r="B59" s="125" t="str">
        <f aca="false">IF(B25="","",B25)</f>
        <v/>
      </c>
      <c r="C59" s="125" t="str">
        <f aca="false">IF(C25="","",C25)</f>
        <v/>
      </c>
      <c r="D59" s="126" t="str">
        <f aca="false">IF(C59="","",IF(D43="Oui",talus*D25,0))</f>
        <v/>
      </c>
      <c r="E59" s="127" t="str">
        <f aca="false">IF(C59="","",IF(E43="Non",0,IF(E25=1,ben1r*D25,ben2r*D25)))</f>
        <v/>
      </c>
      <c r="F59" s="128" t="str">
        <f aca="false">IF(C59="","",IF(F43="Oui",barb*D25,0))</f>
        <v/>
      </c>
      <c r="G59" s="129" t="str">
        <f aca="false">IF(C59="","",IF(G43="Oui",elec*D25,0))</f>
        <v/>
      </c>
      <c r="H59" s="128" t="str">
        <f aca="false">IF(C59="","",IF(H43="Oui",IF(E25=1,prep1r*D25,prep2r*D25),0))</f>
        <v/>
      </c>
      <c r="I59" s="127" t="str">
        <f aca="false">IF(C59="","",IF(E25=1,J43*plant1r+K43*plantvl1r+L43*plantmfr1r,J43*plant2r+K43*plantvl2r+L43*plantmfr2r))</f>
        <v/>
      </c>
      <c r="J59" s="127" t="str">
        <f aca="false">IF(C59="","",IF(M43="Non",0,IF(E25=1,F25*miseplant1r,F25*miseplant2r)))</f>
        <v/>
      </c>
      <c r="K59" s="127" t="str">
        <f aca="false">IF(D59="","",IF(N43="Non",0,IF(E25=1,D25*paill1r,D25*paill2r)))</f>
        <v/>
      </c>
      <c r="L59" s="128" t="str">
        <f aca="false">IF(D59="","",IF(O43="Non",0,IF(E25=1,D25*posepaill1r,D25*posepaill2r)))</f>
        <v/>
      </c>
      <c r="M59" s="128" t="str">
        <f aca="false">IF(C59="","",IF(P43="Oui",(IF(E25=1,protgg1r*Q43,protgg2r*Q43)),0))</f>
        <v/>
      </c>
      <c r="N59" s="128" t="str">
        <f aca="false">IF(C59="","",IF(R43="Oui",IF(E25=1,posegg1r*Q43,posegg2r*Q43),0))</f>
        <v/>
      </c>
      <c r="O59" s="130" t="str">
        <f aca="false">IF(C59="","",IF(S43="Oui",(IF(E25=1,protpg1r*T43,protpg2r*T43)),0))</f>
        <v/>
      </c>
      <c r="P59" s="130" t="str">
        <f aca="false">IF(C59="","",IF(R43="Oui",IF(E25=1,posepg1r*T43,posepg2r*T43),0))</f>
        <v/>
      </c>
      <c r="Q59" s="128" t="str">
        <f aca="false">IF(C59="","",IF(V43="Oui",IF(E25=1,F25*tric1r,F25*tric2r),0))</f>
        <v/>
      </c>
      <c r="R59" s="129" t="str">
        <f aca="false">IF(C59="","",IF(I43="Oui",IF(E25="Oui",tricpep1r*F25,tricpep2r*F25),0))</f>
        <v/>
      </c>
      <c r="S59" s="126" t="str">
        <f aca="false">IF(C59="","",IF(W43="Oui",IF(E25=1,ent1r*F25,ent2r*F25),0))</f>
        <v/>
      </c>
      <c r="T59" s="131" t="str">
        <f aca="false">IF(C59="","",IF(X43="Oui",IF(E25=1,taille1r*F25,taille2r*F25),0))</f>
        <v/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="37" customFormat="true" ht="15.75" hidden="false" customHeight="false" outlineLevel="0" collapsed="false">
      <c r="A60" s="26"/>
      <c r="B60" s="125" t="str">
        <f aca="false">IF(B26="","",B26)</f>
        <v/>
      </c>
      <c r="C60" s="125" t="str">
        <f aca="false">IF(C26="","",C26)</f>
        <v/>
      </c>
      <c r="D60" s="126" t="str">
        <f aca="false">IF(C60="","",IF(D44="Oui",talus*D26,0))</f>
        <v/>
      </c>
      <c r="E60" s="127" t="str">
        <f aca="false">IF(C60="","",IF(E44="Non",0,IF(E26=1,ben1r*D26,ben2r*D26)))</f>
        <v/>
      </c>
      <c r="F60" s="128" t="str">
        <f aca="false">IF(C60="","",IF(F44="Oui",barb*D26,0))</f>
        <v/>
      </c>
      <c r="G60" s="129" t="str">
        <f aca="false">IF(C60="","",IF(G44="Oui",elec*D26,0))</f>
        <v/>
      </c>
      <c r="H60" s="128" t="str">
        <f aca="false">IF(C60="","",IF(H44="Oui",IF(E26=1,prep1r*D26,prep2r*D26),0))</f>
        <v/>
      </c>
      <c r="I60" s="127" t="str">
        <f aca="false">IF(C60="","",IF(E26=1,J44*plant1r+K44*plantvl1r+L44*plantmfr1r,J44*plant2r+K44*plantvl2r+L44*plantmfr2r))</f>
        <v/>
      </c>
      <c r="J60" s="127" t="str">
        <f aca="false">IF(C60="","",IF(M44="Non",0,IF(E26=1,F26*miseplant1r,F26*miseplant2r)))</f>
        <v/>
      </c>
      <c r="K60" s="127" t="str">
        <f aca="false">IF(D60="","",IF(N44="Non",0,IF(E26=1,D26*paill1r,D26*paill2r)))</f>
        <v/>
      </c>
      <c r="L60" s="128" t="str">
        <f aca="false">IF(D60="","",IF(O44="Non",0,IF(E26=1,D26*posepaill1r,D26*posepaill2r)))</f>
        <v/>
      </c>
      <c r="M60" s="128" t="str">
        <f aca="false">IF(C60="","",IF(P44="Oui",(IF(E26=1,protgg1r*Q44,protgg2r*Q44)),0))</f>
        <v/>
      </c>
      <c r="N60" s="128" t="str">
        <f aca="false">IF(C60="","",IF(R44="Oui",IF(E26=1,posegg1r*Q44,posegg2r*Q44),0))</f>
        <v/>
      </c>
      <c r="O60" s="130" t="str">
        <f aca="false">IF(C60="","",IF(S44="Oui",(IF(E26=1,protpg1r*T44,protpg2r*T44)),0))</f>
        <v/>
      </c>
      <c r="P60" s="130" t="str">
        <f aca="false">IF(C60="","",IF(R44="Oui",IF(E26=1,posepg1r*T44,posepg2r*T44),0))</f>
        <v/>
      </c>
      <c r="Q60" s="128" t="str">
        <f aca="false">IF(C60="","",IF(V44="Oui",IF(E26=1,F26*tric1r,F26*tric2r),0))</f>
        <v/>
      </c>
      <c r="R60" s="132" t="str">
        <f aca="false">IF(C60="","",IF(I44="Oui",IF(E26="Oui",tricpep1r*F26,tricpep2r*F26),0))</f>
        <v/>
      </c>
      <c r="S60" s="133" t="str">
        <f aca="false">IF(C60="","",IF(W44="Oui",IF(E26=1,ent1r*F26,ent2r*F26),0))</f>
        <v/>
      </c>
      <c r="T60" s="131" t="str">
        <f aca="false">IF(C60="","",IF(X44="Oui",IF(E26=1,taille1r*F26,taille2r*F26),0))</f>
        <v/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="37" customFormat="true" ht="15.75" hidden="false" customHeight="false" outlineLevel="0" collapsed="false">
      <c r="A61" s="6"/>
      <c r="B61" s="134" t="s">
        <v>27</v>
      </c>
      <c r="C61" s="135" t="n">
        <f aca="false">SUM(D61:T61)</f>
        <v>2580.96</v>
      </c>
      <c r="D61" s="136" t="n">
        <f aca="false">SUM(D52:D60)</f>
        <v>469</v>
      </c>
      <c r="E61" s="136" t="n">
        <f aca="false">SUM(E52:E60)</f>
        <v>70</v>
      </c>
      <c r="F61" s="136" t="n">
        <f aca="false">SUM(F52:F60)</f>
        <v>450</v>
      </c>
      <c r="G61" s="136" t="n">
        <f aca="false">SUM(G52:G60)</f>
        <v>150</v>
      </c>
      <c r="H61" s="136" t="n">
        <f aca="false">SUM(H52:H60)</f>
        <v>229</v>
      </c>
      <c r="I61" s="136" t="n">
        <f aca="false">SUM(I52:I60)</f>
        <v>154.79</v>
      </c>
      <c r="J61" s="136" t="n">
        <f aca="false">SUM(J52:J60)</f>
        <v>185</v>
      </c>
      <c r="K61" s="136" t="n">
        <f aca="false">SUM(K52:K60)</f>
        <v>250</v>
      </c>
      <c r="L61" s="136" t="n">
        <f aca="false">SUM(L52:L60)</f>
        <v>182</v>
      </c>
      <c r="M61" s="136" t="n">
        <f aca="false">SUM(M52:M60)</f>
        <v>53.2</v>
      </c>
      <c r="N61" s="136" t="n">
        <f aca="false">SUM(N52:N60)</f>
        <v>38.57</v>
      </c>
      <c r="O61" s="136" t="n">
        <f aca="false">SUM(O52:O60)</f>
        <v>17.8</v>
      </c>
      <c r="P61" s="136" t="n">
        <f aca="false">SUM(P52:P60)</f>
        <v>26.6</v>
      </c>
      <c r="Q61" s="136" t="n">
        <f aca="false">SUM(Q52:Q60)</f>
        <v>72</v>
      </c>
      <c r="R61" s="136" t="n">
        <f aca="false">SUM(R52:R60)</f>
        <v>29</v>
      </c>
      <c r="S61" s="136" t="n">
        <f aca="false">SUM(S52:S60)</f>
        <v>113</v>
      </c>
      <c r="T61" s="137" t="n">
        <f aca="false">SUM(T52:T60)</f>
        <v>91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="37" customFormat="true" ht="15.75" hidden="false" customHeight="fals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="37" customFormat="true" ht="15.75" hidden="false" customHeight="false" outlineLevel="0" collapsed="false">
      <c r="A63" s="6"/>
      <c r="B63" s="138" t="s">
        <v>62</v>
      </c>
      <c r="C63" s="138"/>
      <c r="D63" s="139" t="n">
        <f aca="false">SUM(D61:G61)</f>
        <v>1139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="37" customFormat="true" ht="15.75" hidden="false" customHeight="false" outlineLevel="0" collapsed="false">
      <c r="A64" s="6"/>
      <c r="B64" s="138" t="s">
        <v>63</v>
      </c>
      <c r="C64" s="138"/>
      <c r="D64" s="139" t="n">
        <f aca="false">SUM(H61:R61)</f>
        <v>1237.96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="37" customFormat="true" ht="15.75" hidden="false" customHeight="false" outlineLevel="0" collapsed="false">
      <c r="A65" s="6"/>
      <c r="B65" s="138" t="s">
        <v>64</v>
      </c>
      <c r="C65" s="138"/>
      <c r="D65" s="139" t="n">
        <f aca="false">SUM(S61:T61)</f>
        <v>204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customFormat="false" ht="15.7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40"/>
      <c r="N66" s="141"/>
      <c r="O66" s="142" t="s">
        <v>65</v>
      </c>
      <c r="P66" s="142"/>
      <c r="Q66" s="141"/>
      <c r="R66" s="143"/>
      <c r="S66" s="1"/>
      <c r="T66" s="1"/>
      <c r="U66" s="1"/>
      <c r="V66" s="1"/>
    </row>
    <row r="67" customFormat="false" ht="1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44"/>
      <c r="N67" s="145"/>
      <c r="O67" s="145"/>
      <c r="P67" s="145"/>
      <c r="Q67" s="145"/>
      <c r="R67" s="146"/>
      <c r="S67" s="1"/>
      <c r="T67" s="1"/>
      <c r="U67" s="1"/>
      <c r="V67" s="1"/>
    </row>
    <row r="68" customFormat="false" ht="1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44"/>
      <c r="N68" s="145"/>
      <c r="O68" s="145"/>
      <c r="P68" s="145"/>
      <c r="Q68" s="145"/>
      <c r="R68" s="146"/>
      <c r="S68" s="1"/>
      <c r="T68" s="1"/>
      <c r="U68" s="1"/>
      <c r="V68" s="1"/>
    </row>
    <row r="69" customFormat="false" ht="1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44" t="s">
        <v>66</v>
      </c>
      <c r="N69" s="147"/>
      <c r="O69" s="147"/>
      <c r="P69" s="145" t="s">
        <v>67</v>
      </c>
      <c r="Q69" s="145"/>
      <c r="R69" s="146"/>
      <c r="S69" s="1"/>
      <c r="T69" s="1"/>
      <c r="U69" s="1"/>
      <c r="V69" s="1"/>
    </row>
    <row r="70" customFormat="false" ht="1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44"/>
      <c r="N70" s="145"/>
      <c r="O70" s="145"/>
      <c r="P70" s="145"/>
      <c r="Q70" s="145"/>
      <c r="R70" s="146"/>
      <c r="S70" s="1"/>
      <c r="T70" s="1"/>
      <c r="U70" s="1"/>
      <c r="V70" s="1"/>
    </row>
    <row r="71" customFormat="false" ht="1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8" t="s">
        <v>68</v>
      </c>
      <c r="N71" s="148"/>
      <c r="O71" s="145"/>
      <c r="P71" s="145"/>
      <c r="Q71" s="145"/>
      <c r="R71" s="146"/>
      <c r="S71" s="1"/>
      <c r="T71" s="1"/>
      <c r="U71" s="1"/>
      <c r="V71" s="1"/>
    </row>
    <row r="72" customFormat="false" ht="1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4"/>
      <c r="N72" s="145"/>
      <c r="O72" s="145"/>
      <c r="P72" s="145"/>
      <c r="Q72" s="145"/>
      <c r="R72" s="146"/>
      <c r="S72" s="1"/>
      <c r="T72" s="1"/>
      <c r="U72" s="1"/>
      <c r="V72" s="1"/>
    </row>
    <row r="73" customFormat="false" ht="1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9"/>
      <c r="N73" s="150"/>
      <c r="O73" s="150"/>
      <c r="P73" s="150"/>
      <c r="Q73" s="150"/>
      <c r="R73" s="151"/>
      <c r="S73" s="1"/>
      <c r="T73" s="1"/>
      <c r="U73" s="1"/>
      <c r="V73" s="1"/>
    </row>
    <row r="74" customFormat="false" ht="1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</row>
    <row r="75" customFormat="false" ht="1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</row>
    <row r="76" customFormat="false" ht="1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</row>
    <row r="77" customFormat="false" ht="1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152"/>
      <c r="N77" s="152"/>
      <c r="O77" s="152"/>
      <c r="P77" s="152"/>
      <c r="Q77" s="152"/>
      <c r="R77" s="152"/>
      <c r="S77" s="8"/>
      <c r="T77" s="1"/>
      <c r="U77" s="1"/>
      <c r="V77" s="1"/>
    </row>
    <row r="78" customFormat="false" ht="1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</row>
    <row r="79" customFormat="false" ht="1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</row>
    <row r="80" customFormat="false" ht="1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customFormat="false" ht="1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customFormat="false" ht="1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customFormat="false" ht="1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customFormat="false" ht="1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customFormat="false" ht="1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customFormat="false" ht="1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customFormat="false" ht="1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customFormat="false" ht="1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="1" customFormat="true" ht="15" hidden="false" customHeight="false" outlineLevel="0" collapsed="false"/>
    <row r="91" s="1" customFormat="true" ht="15" hidden="false" customHeight="false" outlineLevel="0" collapsed="false"/>
    <row r="92" s="1" customFormat="true" ht="15" hidden="false" customHeight="false" outlineLevel="0" collapsed="false"/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4" s="1" customFormat="true" ht="15" hidden="false" customHeight="false" outlineLevel="0" collapsed="false"/>
    <row r="105" s="1" customFormat="true" ht="15" hidden="false" customHeight="false" outlineLevel="0" collapsed="false"/>
    <row r="106" s="1" customFormat="true" ht="15" hidden="false" customHeight="false" outlineLevel="0" collapsed="false"/>
    <row r="107" s="1" customFormat="true" ht="15" hidden="false" customHeight="false" outlineLevel="0" collapsed="false"/>
    <row r="108" s="1" customFormat="true" ht="15" hidden="false" customHeight="false" outlineLevel="0" collapsed="false"/>
    <row r="109" s="1" customFormat="true" ht="15" hidden="false" customHeight="false" outlineLevel="0" collapsed="false"/>
    <row r="110" s="1" customFormat="true" ht="15" hidden="false" customHeight="false" outlineLevel="0" collapsed="false"/>
    <row r="111" s="1" customFormat="true" ht="15" hidden="false" customHeight="false" outlineLevel="0" collapsed="false"/>
    <row r="112" s="1" customFormat="true" ht="15" hidden="false" customHeight="false" outlineLevel="0" collapsed="false"/>
    <row r="113" s="1" customFormat="true" ht="15" hidden="false" customHeight="false" outlineLevel="0" collapsed="false"/>
    <row r="114" s="1" customFormat="true" ht="15" hidden="false" customHeight="false" outlineLevel="0" collapsed="false"/>
    <row r="115" s="1" customFormat="true" ht="15" hidden="false" customHeight="false" outlineLevel="0" collapsed="false"/>
    <row r="116" s="1" customFormat="true" ht="15" hidden="false" customHeight="false" outlineLevel="0" collapsed="false"/>
    <row r="117" s="1" customFormat="true" ht="15" hidden="false" customHeight="false" outlineLevel="0" collapsed="false"/>
    <row r="118" s="1" customFormat="true" ht="15" hidden="false" customHeight="false" outlineLevel="0" collapsed="false"/>
    <row r="119" s="1" customFormat="true" ht="15" hidden="false" customHeight="false" outlineLevel="0" collapsed="false"/>
  </sheetData>
  <sheetProtection sheet="true" objects="true" scenarios="true"/>
  <mergeCells count="37">
    <mergeCell ref="C8:F8"/>
    <mergeCell ref="B16:C16"/>
    <mergeCell ref="D16:J16"/>
    <mergeCell ref="D33:G33"/>
    <mergeCell ref="H33:V33"/>
    <mergeCell ref="W33:X33"/>
    <mergeCell ref="B34:C34"/>
    <mergeCell ref="J34:L34"/>
    <mergeCell ref="P34:Q34"/>
    <mergeCell ref="S34:T34"/>
    <mergeCell ref="D49:G49"/>
    <mergeCell ref="H49:R49"/>
    <mergeCell ref="S49:T49"/>
    <mergeCell ref="B50:C50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T50"/>
    <mergeCell ref="B63:C63"/>
    <mergeCell ref="B64:C64"/>
    <mergeCell ref="B65:C65"/>
    <mergeCell ref="O66:P66"/>
    <mergeCell ref="N69:O69"/>
    <mergeCell ref="M71:N71"/>
    <mergeCell ref="M77:R77"/>
  </mergeCells>
  <conditionalFormatting sqref="I18">
    <cfRule type="cellIs" priority="2" operator="lessThan" aboveAverage="0" equalAverage="0" bottom="0" percent="0" rank="0" text="" dxfId="0">
      <formula>$H$18*0.2</formula>
    </cfRule>
  </conditionalFormatting>
  <conditionalFormatting sqref="I19">
    <cfRule type="cellIs" priority="3" operator="lessThan" aboveAverage="0" equalAverage="0" bottom="0" percent="0" rank="0" text="" dxfId="1">
      <formula>$H$19*0.2</formula>
    </cfRule>
  </conditionalFormatting>
  <conditionalFormatting sqref="I20">
    <cfRule type="cellIs" priority="4" operator="lessThan" aboveAverage="0" equalAverage="0" bottom="0" percent="0" rank="0" text="" dxfId="2">
      <formula>$H$20*0.2</formula>
    </cfRule>
  </conditionalFormatting>
  <conditionalFormatting sqref="I21">
    <cfRule type="cellIs" priority="5" operator="lessThan" aboveAverage="0" equalAverage="0" bottom="0" percent="0" rank="0" text="" dxfId="3">
      <formula>$H$21*0.2</formula>
    </cfRule>
  </conditionalFormatting>
  <conditionalFormatting sqref="I22">
    <cfRule type="cellIs" priority="6" operator="lessThan" aboveAverage="0" equalAverage="0" bottom="0" percent="0" rank="0" text="" dxfId="4">
      <formula>$H$22*0.2</formula>
    </cfRule>
  </conditionalFormatting>
  <conditionalFormatting sqref="I23">
    <cfRule type="cellIs" priority="7" operator="lessThan" aboveAverage="0" equalAverage="0" bottom="0" percent="0" rank="0" text="" dxfId="5">
      <formula>$H$23*0.2</formula>
    </cfRule>
  </conditionalFormatting>
  <conditionalFormatting sqref="I24">
    <cfRule type="cellIs" priority="8" operator="lessThan" aboveAverage="0" equalAverage="0" bottom="0" percent="0" rank="0" text="" dxfId="6">
      <formula>$H$24*0.2</formula>
    </cfRule>
  </conditionalFormatting>
  <conditionalFormatting sqref="I25">
    <cfRule type="cellIs" priority="9" operator="lessThan" aboveAverage="0" equalAverage="0" bottom="0" percent="0" rank="0" text="" dxfId="7">
      <formula>$H$25*0.2</formula>
    </cfRule>
  </conditionalFormatting>
  <conditionalFormatting sqref="I26">
    <cfRule type="cellIs" priority="10" operator="lessThan" aboveAverage="0" equalAverage="0" bottom="0" percent="0" rank="0" text="" dxfId="8">
      <formula>$H$26*0.2</formula>
    </cfRule>
  </conditionalFormatting>
  <conditionalFormatting sqref="I27">
    <cfRule type="cellIs" priority="11" operator="lessThan" aboveAverage="0" equalAverage="0" bottom="0" percent="0" rank="0" text="" dxfId="9">
      <formula>$H$27*0.2</formula>
    </cfRule>
  </conditionalFormatting>
  <conditionalFormatting sqref="J39">
    <cfRule type="cellIs" priority="12" operator="greaterThan" aboveAverage="0" equalAverage="0" bottom="0" percent="0" rank="0" text="" dxfId="10">
      <formula>$H$21*0.75</formula>
    </cfRule>
  </conditionalFormatting>
  <conditionalFormatting sqref="J40">
    <cfRule type="cellIs" priority="13" operator="greaterThan" aboveAverage="0" equalAverage="0" bottom="0" percent="0" rank="0" text="" dxfId="11">
      <formula>$H$22*0.75</formula>
    </cfRule>
  </conditionalFormatting>
  <conditionalFormatting sqref="J41">
    <cfRule type="cellIs" priority="14" operator="greaterThan" aboveAverage="0" equalAverage="0" bottom="0" percent="0" rank="0" text="" dxfId="12">
      <formula>$H$23*0.75</formula>
    </cfRule>
  </conditionalFormatting>
  <conditionalFormatting sqref="J42">
    <cfRule type="cellIs" priority="15" operator="greaterThan" aboveAverage="0" equalAverage="0" bottom="0" percent="0" rank="0" text="" dxfId="13">
      <formula>$H$24*0.75</formula>
    </cfRule>
  </conditionalFormatting>
  <conditionalFormatting sqref="J43">
    <cfRule type="cellIs" priority="16" operator="greaterThan" aboveAverage="0" equalAverage="0" bottom="0" percent="0" rank="0" text="" dxfId="14">
      <formula>$H$25*0.75</formula>
    </cfRule>
  </conditionalFormatting>
  <conditionalFormatting sqref="J44">
    <cfRule type="cellIs" priority="17" operator="greaterThan" aboveAverage="0" equalAverage="0" bottom="0" percent="0" rank="0" text="" dxfId="15">
      <formula>$H$26*0.75</formula>
    </cfRule>
  </conditionalFormatting>
  <conditionalFormatting sqref="J45">
    <cfRule type="cellIs" priority="18" operator="greaterThan" aboveAverage="0" equalAverage="0" bottom="0" percent="0" rank="0" text="" dxfId="16">
      <formula>$H$27*0.75</formula>
    </cfRule>
  </conditionalFormatting>
  <conditionalFormatting sqref="J36">
    <cfRule type="cellIs" priority="19" operator="greaterThan" aboveAverage="0" equalAverage="0" bottom="0" percent="0" rank="0" text="" dxfId="17">
      <formula>$H$18*0.75</formula>
    </cfRule>
  </conditionalFormatting>
  <conditionalFormatting sqref="J36:L36">
    <cfRule type="expression" priority="20" aboveAverage="0" equalAverage="0" bottom="0" percent="0" rank="0" text="" dxfId="18">
      <formula>$O$18&gt;$H$18</formula>
    </cfRule>
  </conditionalFormatting>
  <conditionalFormatting sqref="J37:L37">
    <cfRule type="expression" priority="21" aboveAverage="0" equalAverage="0" bottom="0" percent="0" rank="0" text="" dxfId="19">
      <formula>$O$19&gt;$H$19</formula>
    </cfRule>
  </conditionalFormatting>
  <conditionalFormatting sqref="J38:L38">
    <cfRule type="expression" priority="22" aboveAverage="0" equalAverage="0" bottom="0" percent="0" rank="0" text="" dxfId="20">
      <formula>$O$20&gt;$H$20</formula>
    </cfRule>
  </conditionalFormatting>
  <conditionalFormatting sqref="J39:L39">
    <cfRule type="expression" priority="23" aboveAverage="0" equalAverage="0" bottom="0" percent="0" rank="0" text="" dxfId="21">
      <formula>$O$21&gt;$H$21</formula>
    </cfRule>
  </conditionalFormatting>
  <conditionalFormatting sqref="J41:L41">
    <cfRule type="expression" priority="24" aboveAverage="0" equalAverage="0" bottom="0" percent="0" rank="0" text="" dxfId="22">
      <formula>$O$23&gt;$H$23</formula>
    </cfRule>
  </conditionalFormatting>
  <conditionalFormatting sqref="J40:L40">
    <cfRule type="expression" priority="25" aboveAverage="0" equalAverage="0" bottom="0" percent="0" rank="0" text="" dxfId="23">
      <formula>$O$22&gt;$I$22</formula>
    </cfRule>
  </conditionalFormatting>
  <conditionalFormatting sqref="J42:L42">
    <cfRule type="expression" priority="26" aboveAverage="0" equalAverage="0" bottom="0" percent="0" rank="0" text="" dxfId="24">
      <formula>$O$24&gt;$H$24</formula>
    </cfRule>
  </conditionalFormatting>
  <conditionalFormatting sqref="J43:L43">
    <cfRule type="expression" priority="27" aboveAverage="0" equalAverage="0" bottom="0" percent="0" rank="0" text="" dxfId="25">
      <formula>$O$25&gt;$H$25</formula>
    </cfRule>
  </conditionalFormatting>
  <conditionalFormatting sqref="J44:L44">
    <cfRule type="expression" priority="28" aboveAverage="0" equalAverage="0" bottom="0" percent="0" rank="0" text="" dxfId="26">
      <formula>$O$26&gt;$H$26</formula>
    </cfRule>
  </conditionalFormatting>
  <conditionalFormatting sqref="J45:L45">
    <cfRule type="expression" priority="29" aboveAverage="0" equalAverage="0" bottom="0" percent="0" rank="0" text="" dxfId="27">
      <formula>$O$27&gt;$H$27</formula>
    </cfRule>
  </conditionalFormatting>
  <conditionalFormatting sqref="J37">
    <cfRule type="cellIs" priority="30" operator="greaterThan" aboveAverage="0" equalAverage="0" bottom="0" percent="0" rank="0" text="" dxfId="28">
      <formula>$H$19*0.75</formula>
    </cfRule>
    <cfRule type="expression" priority="31" aboveAverage="0" equalAverage="0" bottom="0" percent="0" rank="0" text="" dxfId="29">
      <formula>IF(J$37&gt;H$19*0.75,1,0)</formula>
    </cfRule>
  </conditionalFormatting>
  <conditionalFormatting sqref="J38">
    <cfRule type="cellIs" priority="32" operator="greaterThan" aboveAverage="0" equalAverage="0" bottom="0" percent="0" rank="0" text="" dxfId="30">
      <formula>$H$20*0.75</formula>
    </cfRule>
    <cfRule type="expression" priority="33" aboveAverage="0" equalAverage="0" bottom="0" percent="0" rank="0" text="" dxfId="31">
      <formula>IF(J$38&gt;H$20*0.75,1,0)</formula>
    </cfRule>
  </conditionalFormatting>
  <dataValidations count="3">
    <dataValidation allowBlank="true" errorStyle="stop" operator="equal" showDropDown="false" showErrorMessage="true" showInputMessage="true" sqref="E18:E27" type="list">
      <formula1>$N$2:$N$4</formula1>
      <formula2>0</formula2>
    </dataValidation>
    <dataValidation allowBlank="true" errorStyle="stop" operator="equal" showDropDown="false" showErrorMessage="true" showInputMessage="true" sqref="G18:G27" type="list">
      <formula1>$M$1:$M$4</formula1>
      <formula2>0</formula2>
    </dataValidation>
    <dataValidation allowBlank="true" errorStyle="stop" operator="equal" showDropDown="false" showErrorMessage="true" showInputMessage="true" sqref="D36:G45 I36:I45 M36:P45 R36:S45 U36:X45" type="list">
      <formula1>$N$5:$N$6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X32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45" activeCellId="0" sqref="D45"/>
    </sheetView>
  </sheetViews>
  <sheetFormatPr defaultColWidth="10.71484375" defaultRowHeight="1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6.57"/>
    <col collapsed="false" customWidth="true" hidden="false" outlineLevel="0" max="3" min="3" style="0" width="14.71"/>
    <col collapsed="false" customWidth="true" hidden="false" outlineLevel="0" max="4" min="4" style="0" width="15"/>
    <col collapsed="false" customWidth="true" hidden="false" outlineLevel="0" max="9" min="5" style="0" width="16.57"/>
    <col collapsed="false" customWidth="true" hidden="false" outlineLevel="0" max="10" min="10" style="0" width="14.71"/>
    <col collapsed="false" customWidth="true" hidden="false" outlineLevel="0" max="11" min="11" style="0" width="16.57"/>
    <col collapsed="false" customWidth="true" hidden="false" outlineLevel="0" max="12" min="12" style="0" width="14.57"/>
    <col collapsed="false" customWidth="true" hidden="false" outlineLevel="0" max="13" min="13" style="0" width="16.57"/>
    <col collapsed="false" customWidth="true" hidden="false" outlineLevel="0" max="14" min="14" style="0" width="15.29"/>
    <col collapsed="false" customWidth="true" hidden="false" outlineLevel="0" max="20" min="15" style="0" width="16.57"/>
    <col collapsed="false" customWidth="true" hidden="false" outlineLevel="0" max="41" min="21" style="0" width="15"/>
  </cols>
  <sheetData>
    <row r="1" s="1" customFormat="true" ht="15" hidden="false" customHeight="false" outlineLevel="0" collapsed="false"/>
    <row r="2" s="1" customFormat="true" ht="15" hidden="false" customHeight="false" outlineLevel="0" collapsed="false">
      <c r="G2" s="3" t="s">
        <v>0</v>
      </c>
    </row>
    <row r="3" s="1" customFormat="true" ht="15" hidden="false" customHeight="false" outlineLevel="0" collapsed="false">
      <c r="G3" s="3" t="s">
        <v>1</v>
      </c>
    </row>
    <row r="4" s="1" customFormat="true" ht="15" hidden="false" customHeight="false" outlineLevel="0" collapsed="false">
      <c r="G4" s="4" t="s">
        <v>2</v>
      </c>
    </row>
    <row r="5" s="1" customFormat="true" ht="15" hidden="false" customHeight="false" outlineLevel="0" collapsed="false"/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customFormat="false" ht="15" hidden="false" customHeight="false" outlineLevel="0" collapsed="false">
      <c r="A7" s="1"/>
      <c r="C7" s="154"/>
      <c r="D7" s="154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2" t="s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customFormat="false" ht="15" hidden="false" customHeight="false" outlineLevel="0" collapsed="false">
      <c r="A8" s="1"/>
      <c r="C8" s="154"/>
      <c r="D8" s="154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customFormat="false" ht="15.75" hidden="false" customHeight="false" outlineLevel="0" collapsed="false">
      <c r="A9" s="1"/>
      <c r="B9" s="6" t="s">
        <v>5</v>
      </c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2" t="n">
        <f aca="false">K44+L44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customFormat="false" ht="15.75" hidden="false" customHeight="false" outlineLevel="0" collapsed="false">
      <c r="A10" s="1"/>
      <c r="B10" s="155" t="s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5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customFormat="false" ht="15" hidden="false" customHeight="false" outlineLevel="0" collapsed="false">
      <c r="A11" s="1"/>
      <c r="B11" s="9"/>
      <c r="C11" s="1" t="s">
        <v>6</v>
      </c>
      <c r="D11" s="1"/>
      <c r="E11" s="1"/>
      <c r="F11" s="157"/>
      <c r="G11" s="158"/>
      <c r="H11" s="158"/>
      <c r="I11" s="158"/>
      <c r="J11" s="158"/>
      <c r="K11" s="8"/>
      <c r="L11" s="8"/>
      <c r="M11" s="8"/>
      <c r="N11" s="8"/>
      <c r="O11" s="8"/>
      <c r="P11" s="1"/>
      <c r="Q11" s="1"/>
      <c r="R11" s="1"/>
      <c r="S11" s="1"/>
      <c r="T11" s="15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customFormat="false" ht="15" hidden="false" customHeight="false" outlineLevel="0" collapsed="false">
      <c r="A12" s="1"/>
      <c r="B12" s="10"/>
      <c r="C12" s="11" t="s">
        <v>7</v>
      </c>
      <c r="D12" s="1"/>
      <c r="E12" s="1"/>
      <c r="F12" s="157"/>
      <c r="G12" s="158"/>
      <c r="H12" s="158"/>
      <c r="I12" s="158"/>
      <c r="J12" s="158"/>
      <c r="K12" s="8"/>
      <c r="L12" s="8"/>
      <c r="M12" s="8"/>
      <c r="N12" s="8"/>
      <c r="O12" s="8"/>
      <c r="P12" s="1"/>
      <c r="Q12" s="1"/>
      <c r="R12" s="1"/>
      <c r="S12" s="1"/>
      <c r="T12" s="15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customFormat="false" ht="15" hidden="false" customHeight="false" outlineLevel="0" collapsed="false">
      <c r="A13" s="1"/>
      <c r="B13" s="12" t="s">
        <v>8</v>
      </c>
      <c r="C13" s="8" t="s">
        <v>9</v>
      </c>
      <c r="D13" s="1"/>
      <c r="E13" s="1"/>
      <c r="F13" s="157"/>
      <c r="G13" s="158"/>
      <c r="H13" s="158"/>
      <c r="I13" s="158"/>
      <c r="J13" s="158"/>
      <c r="K13" s="8"/>
      <c r="L13" s="8"/>
      <c r="M13" s="8"/>
      <c r="N13" s="8"/>
      <c r="O13" s="8"/>
      <c r="P13" s="1"/>
      <c r="Q13" s="1"/>
      <c r="R13" s="1"/>
      <c r="S13" s="1"/>
      <c r="T13" s="15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customFormat="false" ht="15" hidden="false" customHeight="false" outlineLevel="0" collapsed="false">
      <c r="A14" s="1"/>
      <c r="B14" s="157"/>
      <c r="C14" s="157"/>
      <c r="D14" s="157"/>
      <c r="E14" s="157"/>
      <c r="F14" s="157"/>
      <c r="G14" s="158"/>
      <c r="H14" s="158"/>
      <c r="I14" s="158"/>
      <c r="J14" s="158"/>
      <c r="K14" s="8"/>
      <c r="L14" s="8"/>
      <c r="M14" s="8"/>
      <c r="N14" s="8"/>
      <c r="O14" s="8"/>
      <c r="P14" s="1"/>
      <c r="Q14" s="1"/>
      <c r="R14" s="1"/>
      <c r="S14" s="1"/>
      <c r="T14" s="15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customFormat="false" ht="15" hidden="false" customHeight="false" outlineLevel="0" collapsed="false">
      <c r="A15" s="1"/>
      <c r="B15" s="157"/>
      <c r="C15" s="157"/>
      <c r="D15" s="157"/>
      <c r="E15" s="157"/>
      <c r="F15" s="157"/>
      <c r="G15" s="158"/>
      <c r="H15" s="158"/>
      <c r="I15" s="158"/>
      <c r="J15" s="158"/>
      <c r="K15" s="8"/>
      <c r="L15" s="8"/>
      <c r="M15" s="8"/>
      <c r="N15" s="8"/>
      <c r="O15" s="8"/>
      <c r="P15" s="1"/>
      <c r="Q15" s="1"/>
      <c r="R15" s="1"/>
      <c r="S15" s="1"/>
      <c r="T15" s="15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customFormat="false" ht="30" hidden="false" customHeight="true" outlineLevel="0" collapsed="false">
      <c r="A16" s="159"/>
      <c r="B16" s="160" t="s">
        <v>13</v>
      </c>
      <c r="C16" s="160"/>
      <c r="D16" s="160"/>
      <c r="E16" s="160"/>
      <c r="F16" s="160"/>
      <c r="G16" s="161" t="s">
        <v>36</v>
      </c>
      <c r="H16" s="161"/>
      <c r="I16" s="162" t="s">
        <v>39</v>
      </c>
      <c r="J16" s="162"/>
      <c r="K16" s="160" t="s">
        <v>38</v>
      </c>
      <c r="L16" s="160"/>
      <c r="M16" s="160"/>
      <c r="N16" s="160"/>
      <c r="O16" s="160"/>
      <c r="P16" s="163" t="s">
        <v>70</v>
      </c>
      <c r="Q16" s="163"/>
      <c r="R16" s="163"/>
      <c r="S16" s="163"/>
      <c r="T16" s="16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customFormat="false" ht="25.5" hidden="false" customHeight="false" outlineLevel="0" collapsed="false">
      <c r="A17" s="20"/>
      <c r="B17" s="165" t="s">
        <v>16</v>
      </c>
      <c r="C17" s="165" t="s">
        <v>71</v>
      </c>
      <c r="D17" s="165" t="s">
        <v>72</v>
      </c>
      <c r="E17" s="165" t="s">
        <v>73</v>
      </c>
      <c r="F17" s="165" t="s">
        <v>74</v>
      </c>
      <c r="G17" s="166" t="s">
        <v>75</v>
      </c>
      <c r="H17" s="167"/>
      <c r="I17" s="166" t="s">
        <v>75</v>
      </c>
      <c r="J17" s="167"/>
      <c r="K17" s="168" t="s">
        <v>76</v>
      </c>
      <c r="L17" s="169" t="s">
        <v>77</v>
      </c>
      <c r="M17" s="170" t="s">
        <v>78</v>
      </c>
      <c r="N17" s="171" t="s">
        <v>79</v>
      </c>
      <c r="O17" s="168" t="s">
        <v>80</v>
      </c>
      <c r="P17" s="166" t="s">
        <v>75</v>
      </c>
      <c r="Q17" s="169" t="s">
        <v>81</v>
      </c>
      <c r="R17" s="166" t="s">
        <v>75</v>
      </c>
      <c r="S17" s="168" t="s">
        <v>82</v>
      </c>
      <c r="T17" s="17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customFormat="false" ht="15" hidden="false" customHeight="false" outlineLevel="0" collapsed="false">
      <c r="A18" s="173"/>
      <c r="B18" s="174" t="s">
        <v>83</v>
      </c>
      <c r="C18" s="7" t="n">
        <v>2</v>
      </c>
      <c r="D18" s="174" t="n">
        <v>0.5</v>
      </c>
      <c r="E18" s="7" t="n">
        <v>70</v>
      </c>
      <c r="F18" s="175" t="n">
        <f aca="false">IF(B18="","",E18/C18)</f>
        <v>35</v>
      </c>
      <c r="G18" s="176" t="s">
        <v>3</v>
      </c>
      <c r="H18" s="177" t="n">
        <f aca="false">IF(E18="","",IF(G18="Non",0,E18*agrosol))</f>
        <v>238.7</v>
      </c>
      <c r="I18" s="176" t="s">
        <v>3</v>
      </c>
      <c r="J18" s="177" t="n">
        <f aca="false">IF(E18="","",IF(I18="Non",0,E18*agroplt))</f>
        <v>226.8</v>
      </c>
      <c r="K18" s="178" t="n">
        <v>10</v>
      </c>
      <c r="L18" s="179" t="n">
        <v>10</v>
      </c>
      <c r="M18" s="179" t="n">
        <v>10</v>
      </c>
      <c r="N18" s="180" t="n">
        <v>10</v>
      </c>
      <c r="O18" s="181" t="n">
        <v>10</v>
      </c>
      <c r="P18" s="182" t="s">
        <v>3</v>
      </c>
      <c r="Q18" s="177" t="n">
        <f aca="false">IF(E18="","",IF(P18="Non",0,E18*agrpaill))</f>
        <v>185.5</v>
      </c>
      <c r="R18" s="176" t="s">
        <v>3</v>
      </c>
      <c r="S18" s="183" t="n">
        <f aca="false">IF(E18="","",IF(R18="Non",0,E18*agrpopaill))</f>
        <v>131.6</v>
      </c>
      <c r="T18" s="18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customFormat="false" ht="15" hidden="false" customHeight="false" outlineLevel="0" collapsed="false">
      <c r="A19" s="173"/>
      <c r="B19" s="185"/>
      <c r="C19" s="185"/>
      <c r="D19" s="185"/>
      <c r="E19" s="185"/>
      <c r="F19" s="175" t="str">
        <f aca="false">IF(B19="","",E19/C19)</f>
        <v/>
      </c>
      <c r="G19" s="176"/>
      <c r="H19" s="177" t="str">
        <f aca="false">IF(E19="","",IF(G19="Non",0,E19*agrosol))</f>
        <v/>
      </c>
      <c r="I19" s="176"/>
      <c r="J19" s="177" t="str">
        <f aca="false">IF(E19="","",IF(I19="Non",0,E19*agroplt))</f>
        <v/>
      </c>
      <c r="K19" s="178"/>
      <c r="L19" s="179"/>
      <c r="M19" s="179"/>
      <c r="N19" s="180"/>
      <c r="O19" s="181"/>
      <c r="P19" s="182"/>
      <c r="Q19" s="177" t="str">
        <f aca="false">IF(E19="","",IF(P19="Non",0,E19*agrpaill))</f>
        <v/>
      </c>
      <c r="R19" s="182" t="s">
        <v>4</v>
      </c>
      <c r="S19" s="183" t="str">
        <f aca="false">IF(E19="","",IF(R19="Non",0,E19*agrpopaill))</f>
        <v/>
      </c>
      <c r="T19" s="18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customFormat="false" ht="15" hidden="false" customHeight="false" outlineLevel="0" collapsed="false">
      <c r="A20" s="173"/>
      <c r="B20" s="174"/>
      <c r="C20" s="7"/>
      <c r="D20" s="174"/>
      <c r="E20" s="7"/>
      <c r="F20" s="175" t="str">
        <f aca="false">IF(B20="","",E20/C20)</f>
        <v/>
      </c>
      <c r="G20" s="176"/>
      <c r="H20" s="177" t="str">
        <f aca="false">IF(E20="","",IF(G20="Non",0,E20*agrosol))</f>
        <v/>
      </c>
      <c r="I20" s="176"/>
      <c r="J20" s="177" t="str">
        <f aca="false">IF(E20="","",IF(I20="Non",0,E20*agroplt))</f>
        <v/>
      </c>
      <c r="K20" s="178"/>
      <c r="L20" s="179"/>
      <c r="M20" s="179"/>
      <c r="N20" s="180"/>
      <c r="O20" s="181"/>
      <c r="P20" s="182"/>
      <c r="Q20" s="177" t="str">
        <f aca="false">IF(E20="","",IF(P20="Non",0,E20*agrpaill))</f>
        <v/>
      </c>
      <c r="R20" s="182"/>
      <c r="S20" s="183" t="str">
        <f aca="false">IF(E20="","",IF(R20="Non",0,E20*agrpopaill))</f>
        <v/>
      </c>
      <c r="T20" s="18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customFormat="false" ht="15" hidden="false" customHeight="false" outlineLevel="0" collapsed="false">
      <c r="A21" s="173"/>
      <c r="B21" s="174"/>
      <c r="C21" s="7"/>
      <c r="D21" s="174"/>
      <c r="E21" s="7"/>
      <c r="F21" s="175" t="str">
        <f aca="false">IF(B21="","",E21/C21)</f>
        <v/>
      </c>
      <c r="G21" s="176"/>
      <c r="H21" s="177" t="str">
        <f aca="false">IF(E21="","",IF(G21="Non",0,E21*agrosol))</f>
        <v/>
      </c>
      <c r="I21" s="176"/>
      <c r="J21" s="177" t="str">
        <f aca="false">IF(E21="","",IF(I21="Non",0,E21*agroplt))</f>
        <v/>
      </c>
      <c r="K21" s="178"/>
      <c r="L21" s="179"/>
      <c r="M21" s="179"/>
      <c r="N21" s="180"/>
      <c r="O21" s="181"/>
      <c r="P21" s="182"/>
      <c r="Q21" s="177" t="str">
        <f aca="false">IF(E21="","",IF(P21="Non",0,E21*agrpaill))</f>
        <v/>
      </c>
      <c r="R21" s="182"/>
      <c r="S21" s="183" t="str">
        <f aca="false">IF(E21="","",IF(R21="Non",0,E21*agrpopaill))</f>
        <v/>
      </c>
      <c r="T21" s="18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customFormat="false" ht="15" hidden="false" customHeight="false" outlineLevel="0" collapsed="false">
      <c r="A22" s="173"/>
      <c r="B22" s="174"/>
      <c r="C22" s="7"/>
      <c r="D22" s="174"/>
      <c r="E22" s="7"/>
      <c r="F22" s="175" t="str">
        <f aca="false">IF(B22="","",E22/C22)</f>
        <v/>
      </c>
      <c r="G22" s="176"/>
      <c r="H22" s="177" t="str">
        <f aca="false">IF(E22="","",IF(G22="Non",0,E22*agrosol))</f>
        <v/>
      </c>
      <c r="I22" s="176"/>
      <c r="J22" s="177" t="str">
        <f aca="false">IF(E22="","",IF(I22="Non",0,E22*agroplt))</f>
        <v/>
      </c>
      <c r="K22" s="178"/>
      <c r="L22" s="179"/>
      <c r="M22" s="179"/>
      <c r="N22" s="180"/>
      <c r="O22" s="181"/>
      <c r="P22" s="182"/>
      <c r="Q22" s="177" t="str">
        <f aca="false">IF(E22="","",IF(P22="Non",0,E22*agrpaill))</f>
        <v/>
      </c>
      <c r="R22" s="182"/>
      <c r="S22" s="183" t="str">
        <f aca="false">IF(E22="","",IF(R22="Non",0,E22*agrpopaill))</f>
        <v/>
      </c>
      <c r="T22" s="18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customFormat="false" ht="15" hidden="false" customHeight="false" outlineLevel="0" collapsed="false">
      <c r="A23" s="1"/>
      <c r="B23" s="186"/>
      <c r="C23" s="187"/>
      <c r="D23" s="188"/>
      <c r="E23" s="187"/>
      <c r="F23" s="175" t="str">
        <f aca="false">IF(B23="","",E23/C23)</f>
        <v/>
      </c>
      <c r="G23" s="176"/>
      <c r="H23" s="189" t="str">
        <f aca="false">IF(E23="","",IF(G23="Non",0,E23*agrosol))</f>
        <v/>
      </c>
      <c r="I23" s="176"/>
      <c r="J23" s="189" t="str">
        <f aca="false">IF(E23="","",IF(I23="Non",0,E23*agroplt))</f>
        <v/>
      </c>
      <c r="K23" s="190"/>
      <c r="L23" s="191"/>
      <c r="M23" s="191"/>
      <c r="N23" s="192"/>
      <c r="O23" s="193"/>
      <c r="P23" s="182"/>
      <c r="Q23" s="177" t="str">
        <f aca="false">IF(E23="","",IF(P23="Non",0,E23*agrpaill))</f>
        <v/>
      </c>
      <c r="R23" s="182"/>
      <c r="S23" s="183" t="str">
        <f aca="false">IF(E23="","",IF(R23="Non",0,E23*agrpopaill))</f>
        <v/>
      </c>
      <c r="T23" s="18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customFormat="false" ht="15" hidden="false" customHeight="false" outlineLevel="0" collapsed="false">
      <c r="A24" s="1"/>
      <c r="B24" s="194" t="s">
        <v>27</v>
      </c>
      <c r="C24" s="195" t="n">
        <f aca="false">SUM(C18:C23)</f>
        <v>2</v>
      </c>
      <c r="D24" s="195" t="n">
        <f aca="false">SUM(D18:D23)</f>
        <v>0.5</v>
      </c>
      <c r="E24" s="195" t="n">
        <f aca="false">SUM(E18:E23)</f>
        <v>70</v>
      </c>
      <c r="F24" s="195" t="n">
        <f aca="false">SUM(F18:F23)</f>
        <v>35</v>
      </c>
      <c r="G24" s="196"/>
      <c r="H24" s="197" t="n">
        <f aca="false">SUM(H18:H23)</f>
        <v>238.7</v>
      </c>
      <c r="I24" s="198"/>
      <c r="J24" s="199" t="n">
        <f aca="false">SUM(J18:J23)</f>
        <v>226.8</v>
      </c>
      <c r="K24" s="200" t="n">
        <f aca="false">SUM(K18:K23)*agrplss</f>
        <v>24.2</v>
      </c>
      <c r="L24" s="200" t="n">
        <f aca="false">SUM(L18:L23)*agrvl</f>
        <v>36</v>
      </c>
      <c r="M24" s="200" t="n">
        <f aca="false">SUM(M18:M23)*agrmfr</f>
        <v>29.1</v>
      </c>
      <c r="N24" s="200" t="n">
        <f aca="false">SUM(N18:N23)*agrarbu</f>
        <v>19</v>
      </c>
      <c r="O24" s="200" t="n">
        <f aca="false">SUM(O18:O23)*agrarbuvl</f>
        <v>22.1</v>
      </c>
      <c r="P24" s="196"/>
      <c r="Q24" s="197" t="n">
        <f aca="false">SUM(Q18:Q23)</f>
        <v>185.5</v>
      </c>
      <c r="R24" s="196"/>
      <c r="S24" s="201" t="n">
        <f aca="false">SUM(S18:S23)</f>
        <v>131.6</v>
      </c>
      <c r="T24" s="20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customFormat="false" ht="15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5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customFormat="false" ht="15" hidden="false" customHeight="true" outlineLevel="0" collapsed="false">
      <c r="B26" s="162" t="s">
        <v>84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0" t="s">
        <v>85</v>
      </c>
      <c r="Q26" s="160"/>
      <c r="R26" s="160"/>
      <c r="S26" s="160"/>
      <c r="T26" s="15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customFormat="false" ht="51" hidden="false" customHeight="false" outlineLevel="0" collapsed="false">
      <c r="A27" s="203"/>
      <c r="B27" s="204" t="s">
        <v>75</v>
      </c>
      <c r="C27" s="170" t="s">
        <v>86</v>
      </c>
      <c r="D27" s="166" t="s">
        <v>75</v>
      </c>
      <c r="E27" s="170" t="s">
        <v>87</v>
      </c>
      <c r="F27" s="166" t="s">
        <v>75</v>
      </c>
      <c r="G27" s="168" t="s">
        <v>46</v>
      </c>
      <c r="H27" s="166" t="s">
        <v>75</v>
      </c>
      <c r="I27" s="168" t="s">
        <v>37</v>
      </c>
      <c r="J27" s="166" t="s">
        <v>75</v>
      </c>
      <c r="K27" s="168" t="s">
        <v>88</v>
      </c>
      <c r="L27" s="166" t="s">
        <v>75</v>
      </c>
      <c r="M27" s="168" t="s">
        <v>89</v>
      </c>
      <c r="N27" s="166" t="s">
        <v>75</v>
      </c>
      <c r="O27" s="168" t="s">
        <v>90</v>
      </c>
      <c r="P27" s="166" t="s">
        <v>75</v>
      </c>
      <c r="Q27" s="168" t="s">
        <v>91</v>
      </c>
      <c r="R27" s="166" t="s">
        <v>75</v>
      </c>
      <c r="S27" s="168" t="s">
        <v>92</v>
      </c>
      <c r="T27" s="15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customFormat="false" ht="15" hidden="false" customHeight="false" outlineLevel="0" collapsed="false">
      <c r="A28" s="173"/>
      <c r="B28" s="176" t="s">
        <v>3</v>
      </c>
      <c r="C28" s="177" t="n">
        <f aca="false">IF(E18="","",IF(B28="Non",0,E18*agrprotgg))</f>
        <v>336</v>
      </c>
      <c r="D28" s="176" t="s">
        <v>3</v>
      </c>
      <c r="E28" s="177" t="n">
        <f aca="false">IF(E18="","",IF(D28="Non",0,E18*agrposegg))</f>
        <v>154.7</v>
      </c>
      <c r="F28" s="176" t="s">
        <v>3</v>
      </c>
      <c r="G28" s="177" t="n">
        <f aca="false">IF(E18="","",IF(F28="Non",0,E18*agrtrico))</f>
        <v>50.4</v>
      </c>
      <c r="H28" s="176" t="s">
        <v>3</v>
      </c>
      <c r="I28" s="177" t="n">
        <f aca="false">IF(E18="","",IF(H28="Non",0,E18*agrtricopep))</f>
        <v>15.4</v>
      </c>
      <c r="J28" s="176" t="s">
        <v>3</v>
      </c>
      <c r="K28" s="177" t="n">
        <f aca="false">IF(E18="","",IF(J28="Non",0,E18*agrper))</f>
        <v>138.6</v>
      </c>
      <c r="L28" s="176" t="s">
        <v>3</v>
      </c>
      <c r="M28" s="177" t="n">
        <f aca="false">IF(E18="","",IF(L28="Non",0,E18*agrdom))</f>
        <v>1352.4</v>
      </c>
      <c r="N28" s="176" t="s">
        <v>3</v>
      </c>
      <c r="O28" s="205" t="n">
        <f aca="false">IF(E18="","",IF(N28="Non",0,E18*agrposedom))</f>
        <v>350</v>
      </c>
      <c r="P28" s="176" t="s">
        <v>3</v>
      </c>
      <c r="Q28" s="206" t="n">
        <f aca="false">IF(E18="","",IF(P28="Non",0,E18*agrent))</f>
        <v>315.7</v>
      </c>
      <c r="R28" s="176" t="s">
        <v>3</v>
      </c>
      <c r="S28" s="206" t="n">
        <f aca="false">IF(E18="","",IF(R28="Non",0,E18*agrfor))</f>
        <v>63.7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customFormat="false" ht="15" hidden="false" customHeight="false" outlineLevel="0" collapsed="false">
      <c r="A29" s="173"/>
      <c r="B29" s="176"/>
      <c r="C29" s="177" t="str">
        <f aca="false">IF(E19="","",IF(B29="Non",0,E19*agrprotgg))</f>
        <v/>
      </c>
      <c r="D29" s="176"/>
      <c r="E29" s="177" t="str">
        <f aca="false">IF(E19="","",IF(D29="Non",0,E19*agrposegg))</f>
        <v/>
      </c>
      <c r="F29" s="176"/>
      <c r="G29" s="177" t="str">
        <f aca="false">IF(E19="","",IF(F29="Non",0,E19*agrtrico))</f>
        <v/>
      </c>
      <c r="H29" s="176"/>
      <c r="I29" s="177" t="str">
        <f aca="false">IF(E19="","",IF(H29="Non",0,E19*agrtricopep))</f>
        <v/>
      </c>
      <c r="J29" s="176"/>
      <c r="K29" s="177" t="str">
        <f aca="false">IF(E19="","",IF(J29="Non",0,E19*agrper))</f>
        <v/>
      </c>
      <c r="L29" s="176"/>
      <c r="M29" s="177" t="str">
        <f aca="false">IF(E19="","",IF(L29="Non",0,E19*agrdom))</f>
        <v/>
      </c>
      <c r="N29" s="176"/>
      <c r="O29" s="205" t="str">
        <f aca="false">IF(E19="","",IF(N29="Non",0,E19*agrposedom))</f>
        <v/>
      </c>
      <c r="P29" s="176"/>
      <c r="Q29" s="206" t="str">
        <f aca="false">IF(E19="","",IF(P29="Non",0,E19*agrent))</f>
        <v/>
      </c>
      <c r="R29" s="176"/>
      <c r="S29" s="206" t="str">
        <f aca="false">IF(E19="","",IF(R29="Non",0,E19*agrfor))</f>
        <v/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customFormat="false" ht="15" hidden="false" customHeight="false" outlineLevel="0" collapsed="false">
      <c r="A30" s="173"/>
      <c r="B30" s="176"/>
      <c r="C30" s="177" t="str">
        <f aca="false">IF(E20="","",IF(B30="Non",0,E20*agrprotgg))</f>
        <v/>
      </c>
      <c r="D30" s="176"/>
      <c r="E30" s="177" t="str">
        <f aca="false">IF(E20="","",IF(D30="Non",0,E20*agrposegg))</f>
        <v/>
      </c>
      <c r="F30" s="176"/>
      <c r="G30" s="177" t="str">
        <f aca="false">IF(E20="","",IF(F30="Non",0,E20*agrtrico))</f>
        <v/>
      </c>
      <c r="H30" s="176"/>
      <c r="I30" s="177" t="str">
        <f aca="false">IF(E20="","",IF(H30="Non",0,E20*agrtricopep))</f>
        <v/>
      </c>
      <c r="J30" s="176"/>
      <c r="K30" s="177" t="str">
        <f aca="false">IF(E20="","",IF(J30="Non",0,E20*agrper))</f>
        <v/>
      </c>
      <c r="L30" s="176"/>
      <c r="M30" s="177" t="str">
        <f aca="false">IF(E20="","",IF(L30="Non",0,E20*agrdom))</f>
        <v/>
      </c>
      <c r="N30" s="176"/>
      <c r="O30" s="205" t="str">
        <f aca="false">IF(E20="","",IF(N30="Non",0,E20*agrposedom))</f>
        <v/>
      </c>
      <c r="P30" s="176"/>
      <c r="Q30" s="206" t="str">
        <f aca="false">IF(E20="","",IF(P30="Non",0,E20*agrent))</f>
        <v/>
      </c>
      <c r="R30" s="176"/>
      <c r="S30" s="206" t="str">
        <f aca="false">IF(E20="","",IF(R30="Non",0,E20*agrfor))</f>
        <v/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customFormat="false" ht="15" hidden="false" customHeight="false" outlineLevel="0" collapsed="false">
      <c r="A31" s="173"/>
      <c r="B31" s="176"/>
      <c r="C31" s="177" t="str">
        <f aca="false">IF(E21="","",IF(B31="Non",0,E21*agrprotgg))</f>
        <v/>
      </c>
      <c r="D31" s="176"/>
      <c r="E31" s="177" t="str">
        <f aca="false">IF(E21="","",IF(D31="Non",0,E21*agrposegg))</f>
        <v/>
      </c>
      <c r="F31" s="176"/>
      <c r="G31" s="177" t="str">
        <f aca="false">IF(E21="","",IF(F31="Non",0,E21*agrtrico))</f>
        <v/>
      </c>
      <c r="H31" s="176"/>
      <c r="I31" s="177" t="str">
        <f aca="false">IF(E21="","",IF(H31="Non",0,E21*agrtricopep))</f>
        <v/>
      </c>
      <c r="J31" s="176"/>
      <c r="K31" s="177" t="str">
        <f aca="false">IF(E21="","",IF(J31="Non",0,E21*agrper))</f>
        <v/>
      </c>
      <c r="L31" s="176"/>
      <c r="M31" s="177" t="str">
        <f aca="false">IF(E21="","",IF(L31="Non",0,E21*agrdom))</f>
        <v/>
      </c>
      <c r="N31" s="176"/>
      <c r="O31" s="205" t="str">
        <f aca="false">IF(E21="","",IF(N31="Non",0,E21*agrposedom))</f>
        <v/>
      </c>
      <c r="P31" s="176"/>
      <c r="Q31" s="206" t="str">
        <f aca="false">IF(E21="","",IF(P31="Non",0,E21*agrent))</f>
        <v/>
      </c>
      <c r="R31" s="176"/>
      <c r="S31" s="206" t="str">
        <f aca="false">IF(E21="","",IF(R31="Non",0,E21*agrfor))</f>
        <v/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customFormat="false" ht="15" hidden="false" customHeight="false" outlineLevel="0" collapsed="false">
      <c r="A32" s="173"/>
      <c r="B32" s="176"/>
      <c r="C32" s="177" t="str">
        <f aca="false">IF(E22="","",IF(B32="Non",0,E22*agrprotgg))</f>
        <v/>
      </c>
      <c r="D32" s="176"/>
      <c r="E32" s="177" t="str">
        <f aca="false">IF(E22="","",IF(D32="Non",0,E22*agrposegg))</f>
        <v/>
      </c>
      <c r="F32" s="176"/>
      <c r="G32" s="177" t="str">
        <f aca="false">IF(E22="","",IF(F32="Non",0,E22*agrtrico))</f>
        <v/>
      </c>
      <c r="H32" s="176"/>
      <c r="I32" s="177" t="str">
        <f aca="false">IF(E22="","",IF(H32="Non",0,E22*agrtricopep))</f>
        <v/>
      </c>
      <c r="J32" s="176"/>
      <c r="K32" s="177" t="str">
        <f aca="false">IF(E22="","",IF(J32="Non",0,E22*agrper))</f>
        <v/>
      </c>
      <c r="L32" s="176"/>
      <c r="M32" s="177" t="str">
        <f aca="false">IF(E22="","",IF(L32="Non",0,E22*agrdom))</f>
        <v/>
      </c>
      <c r="N32" s="176"/>
      <c r="O32" s="205" t="str">
        <f aca="false">IF(E22="","",IF(N32="Non",0,E22*agrposedom))</f>
        <v/>
      </c>
      <c r="P32" s="176"/>
      <c r="Q32" s="206" t="str">
        <f aca="false">IF(E22="","",IF(P32="Non",0,E22*agrent))</f>
        <v/>
      </c>
      <c r="R32" s="176"/>
      <c r="S32" s="206" t="str">
        <f aca="false">IF(E22="","",IF(R32="Non",0,E22*agrfor))</f>
        <v/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customFormat="false" ht="15" hidden="false" customHeight="false" outlineLevel="0" collapsed="false">
      <c r="A33" s="173"/>
      <c r="B33" s="176"/>
      <c r="C33" s="189" t="str">
        <f aca="false">IF(E23="","",IF(B33="Non",0,E23*agrprotgg))</f>
        <v/>
      </c>
      <c r="D33" s="176"/>
      <c r="E33" s="189" t="str">
        <f aca="false">IF(E23="","",IF(D33="Non",0,E23*agrposegg))</f>
        <v/>
      </c>
      <c r="F33" s="176"/>
      <c r="G33" s="189" t="str">
        <f aca="false">IF(E23="","",IF(F33="Non",0,E23*agrtrico))</f>
        <v/>
      </c>
      <c r="H33" s="176"/>
      <c r="I33" s="189" t="str">
        <f aca="false">IF(E23="","",IF(H33="Non",0,E23*agrtricopep))</f>
        <v/>
      </c>
      <c r="J33" s="176"/>
      <c r="K33" s="189" t="str">
        <f aca="false">IF(E23="","",IF(J33="Non",0,E23*agrper))</f>
        <v/>
      </c>
      <c r="L33" s="191"/>
      <c r="M33" s="189" t="str">
        <f aca="false">IF(E23="","",IF(L33="Non",0,E23*agrdom))</f>
        <v/>
      </c>
      <c r="N33" s="176"/>
      <c r="O33" s="207" t="str">
        <f aca="false">IF(E23="","",IF(N33="Non",0,E23*agrposedom))</f>
        <v/>
      </c>
      <c r="P33" s="176"/>
      <c r="Q33" s="208" t="str">
        <f aca="false">IF(E23="","",IF(P33="Non",0,E23*agrent))</f>
        <v/>
      </c>
      <c r="R33" s="176"/>
      <c r="S33" s="208" t="str">
        <f aca="false">IF(E23="","",IF(R33="Non",0,E23*agrfor))</f>
        <v/>
      </c>
      <c r="T33" s="20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customFormat="false" ht="15" hidden="false" customHeight="false" outlineLevel="0" collapsed="false">
      <c r="A34" s="1"/>
      <c r="B34" s="198"/>
      <c r="C34" s="199" t="n">
        <f aca="false">SUM(C28:C33)</f>
        <v>336</v>
      </c>
      <c r="D34" s="196"/>
      <c r="E34" s="197" t="n">
        <f aca="false">SUM(E28:E33)</f>
        <v>154.7</v>
      </c>
      <c r="F34" s="196"/>
      <c r="G34" s="197" t="n">
        <f aca="false">SUM(G28:G33)</f>
        <v>50.4</v>
      </c>
      <c r="H34" s="198"/>
      <c r="I34" s="199" t="n">
        <f aca="false">SUM(I28:I33)</f>
        <v>15.4</v>
      </c>
      <c r="J34" s="196"/>
      <c r="K34" s="197" t="n">
        <f aca="false">SUM(K28:K33)</f>
        <v>138.6</v>
      </c>
      <c r="L34" s="198"/>
      <c r="M34" s="199" t="n">
        <f aca="false">SUM(M28:M33)</f>
        <v>1352.4</v>
      </c>
      <c r="N34" s="198"/>
      <c r="O34" s="199" t="n">
        <f aca="false">SUM(O28:O33)</f>
        <v>350</v>
      </c>
      <c r="P34" s="198"/>
      <c r="Q34" s="199" t="n">
        <f aca="false">SUM(Q28:Q33)</f>
        <v>315.7</v>
      </c>
      <c r="R34" s="198"/>
      <c r="S34" s="199" t="n">
        <f aca="false">SUM(S28:S33)</f>
        <v>63.7</v>
      </c>
      <c r="T34" s="210" t="n">
        <f aca="false">SUM(G24:AL24)</f>
        <v>913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customFormat="false" ht="15" hidden="false" customHeight="false" outlineLevel="0" collapsed="false">
      <c r="A35" s="1"/>
      <c r="B35" s="211"/>
      <c r="C35" s="2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customFormat="false" ht="15.75" hidden="false" customHeight="false" outlineLevel="0" collapsed="false">
      <c r="A36" s="1"/>
      <c r="B36" s="213" t="s">
        <v>62</v>
      </c>
      <c r="C36" s="214"/>
      <c r="D36" s="215" t="n">
        <f aca="false">SUM(H24)</f>
        <v>238.7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customFormat="false" ht="15.75" hidden="false" customHeight="false" outlineLevel="0" collapsed="false">
      <c r="A37" s="1"/>
      <c r="B37" s="213" t="s">
        <v>63</v>
      </c>
      <c r="C37" s="214"/>
      <c r="D37" s="215" t="n">
        <f aca="false">SUM(J24:AH24)</f>
        <v>674.3</v>
      </c>
      <c r="E37" s="1"/>
      <c r="F37" s="1"/>
      <c r="G37" s="1"/>
      <c r="H37" s="140"/>
      <c r="I37" s="141"/>
      <c r="J37" s="142" t="s">
        <v>65</v>
      </c>
      <c r="K37" s="142"/>
      <c r="L37" s="141"/>
      <c r="M37" s="14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customFormat="false" ht="15.75" hidden="false" customHeight="false" outlineLevel="0" collapsed="false">
      <c r="A38" s="1"/>
      <c r="B38" s="213" t="s">
        <v>64</v>
      </c>
      <c r="C38" s="214"/>
      <c r="D38" s="215" t="n">
        <f aca="false">SUM(P34:S34)</f>
        <v>379.4</v>
      </c>
      <c r="E38" s="1"/>
      <c r="F38" s="1"/>
      <c r="G38" s="1"/>
      <c r="H38" s="144"/>
      <c r="I38" s="145"/>
      <c r="J38" s="145"/>
      <c r="K38" s="145"/>
      <c r="L38" s="145"/>
      <c r="M38" s="14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customFormat="false" ht="15" hidden="false" customHeight="false" outlineLevel="0" collapsed="false">
      <c r="A39" s="1"/>
      <c r="B39" s="1"/>
      <c r="C39" s="1"/>
      <c r="D39" s="1"/>
      <c r="E39" s="1"/>
      <c r="F39" s="1"/>
      <c r="G39" s="1"/>
      <c r="H39" s="144"/>
      <c r="I39" s="145"/>
      <c r="J39" s="145"/>
      <c r="K39" s="145"/>
      <c r="L39" s="145"/>
      <c r="M39" s="14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customFormat="false" ht="15" hidden="false" customHeight="false" outlineLevel="0" collapsed="false">
      <c r="A40" s="1"/>
      <c r="B40" s="216" t="s">
        <v>27</v>
      </c>
      <c r="C40" s="217" t="n">
        <f aca="false">SUM(H24:AL24)</f>
        <v>913</v>
      </c>
      <c r="D40" s="1"/>
      <c r="E40" s="1"/>
      <c r="F40" s="1"/>
      <c r="G40" s="1"/>
      <c r="H40" s="144" t="s">
        <v>66</v>
      </c>
      <c r="I40" s="147"/>
      <c r="J40" s="147"/>
      <c r="K40" s="145" t="s">
        <v>67</v>
      </c>
      <c r="L40" s="145"/>
      <c r="M40" s="1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customFormat="false" ht="15" hidden="false" customHeight="false" outlineLevel="0" collapsed="false">
      <c r="A41" s="1"/>
      <c r="B41" s="1"/>
      <c r="C41" s="1"/>
      <c r="D41" s="1"/>
      <c r="E41" s="1"/>
      <c r="F41" s="1"/>
      <c r="G41" s="1"/>
      <c r="H41" s="144"/>
      <c r="I41" s="145"/>
      <c r="J41" s="145"/>
      <c r="K41" s="145"/>
      <c r="L41" s="145"/>
      <c r="M41" s="1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customFormat="false" ht="15" hidden="false" customHeight="false" outlineLevel="0" collapsed="false">
      <c r="A42" s="1"/>
      <c r="B42" s="1"/>
      <c r="C42" s="1"/>
      <c r="D42" s="1"/>
      <c r="E42" s="1"/>
      <c r="F42" s="1"/>
      <c r="G42" s="1"/>
      <c r="H42" s="148" t="s">
        <v>68</v>
      </c>
      <c r="I42" s="148"/>
      <c r="J42" s="145"/>
      <c r="K42" s="145"/>
      <c r="L42" s="145"/>
      <c r="M42" s="14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customFormat="false" ht="15" hidden="false" customHeight="false" outlineLevel="0" collapsed="false">
      <c r="A43" s="1"/>
      <c r="B43" s="1"/>
      <c r="C43" s="1"/>
      <c r="D43" s="1"/>
      <c r="E43" s="1"/>
      <c r="F43" s="1"/>
      <c r="G43" s="1"/>
      <c r="H43" s="144"/>
      <c r="I43" s="145"/>
      <c r="J43" s="145"/>
      <c r="K43" s="145"/>
      <c r="L43" s="145"/>
      <c r="M43" s="14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  <c r="G44" s="1"/>
      <c r="H44" s="149"/>
      <c r="I44" s="150"/>
      <c r="J44" s="150"/>
      <c r="K44" s="150"/>
      <c r="L44" s="150"/>
      <c r="M44" s="15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customFormat="false" ht="15" hidden="false" customHeight="false" outlineLevel="0" collapsed="false">
      <c r="A45" s="1"/>
      <c r="B45" s="1"/>
      <c r="C45" s="1"/>
      <c r="D45" s="1"/>
      <c r="E45" s="1"/>
      <c r="F45" s="1"/>
      <c r="G45" s="1"/>
      <c r="H45" s="8"/>
      <c r="I45" s="8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8"/>
      <c r="I46" s="8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customFormat="false" ht="15" hidden="false" customHeight="false" outlineLevel="0" collapsed="false">
      <c r="A47" s="1"/>
      <c r="B47" s="1"/>
      <c r="C47" s="1"/>
      <c r="D47" s="1"/>
      <c r="E47" s="1"/>
      <c r="F47" s="1"/>
      <c r="G47" s="1"/>
      <c r="H47" s="8"/>
      <c r="I47" s="8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customFormat="false" ht="15" hidden="false" customHeight="false" outlineLevel="0" collapsed="false">
      <c r="A48" s="1"/>
      <c r="B48" s="1"/>
      <c r="C48" s="1"/>
      <c r="D48" s="1"/>
      <c r="E48" s="1"/>
      <c r="F48" s="1"/>
      <c r="G48" s="1"/>
      <c r="H48" s="152"/>
      <c r="I48" s="152"/>
      <c r="J48" s="152"/>
      <c r="K48" s="152"/>
      <c r="L48" s="152"/>
      <c r="M48" s="1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customFormat="false" ht="15" hidden="false" customHeight="false" outlineLevel="0" collapsed="false">
      <c r="A49" s="1"/>
      <c r="B49" s="1"/>
      <c r="C49" s="1"/>
      <c r="D49" s="1"/>
      <c r="E49" s="1"/>
      <c r="F49" s="1"/>
      <c r="G49" s="1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customFormat="false" ht="15" hidden="false" customHeight="false" outlineLevel="0" collapsed="false">
      <c r="A50" s="1"/>
      <c r="B50" s="1"/>
      <c r="C50" s="1"/>
      <c r="D50" s="1"/>
      <c r="E50" s="1"/>
      <c r="F50" s="1"/>
      <c r="G50" s="1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customFormat="false" ht="15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customFormat="false" ht="15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customFormat="false" ht="15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customFormat="false" ht="15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customFormat="false" ht="15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customFormat="false" ht="15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customFormat="false" ht="15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customFormat="false" ht="15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customFormat="false" ht="1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customFormat="false" ht="15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customFormat="false" ht="15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customFormat="false" ht="15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customFormat="false" ht="15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customFormat="false" ht="15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customFormat="false" ht="15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customFormat="false" ht="1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customFormat="false" ht="1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customFormat="false" ht="1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customFormat="false" ht="1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customFormat="false" ht="1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customFormat="false" ht="1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customFormat="false" ht="1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customFormat="false" ht="1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customFormat="false" ht="1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customFormat="false" ht="1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customFormat="false" ht="1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customFormat="false" ht="1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customFormat="false" ht="1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customFormat="false" ht="1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customFormat="false" ht="1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customFormat="false" ht="1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customFormat="false" ht="1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customFormat="false" ht="1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customFormat="false" ht="1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customFormat="false" ht="1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customFormat="false" ht="1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customFormat="false" ht="1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customFormat="false" ht="1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customFormat="false" ht="1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customFormat="false" ht="1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customFormat="false" ht="1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customFormat="false" ht="1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customFormat="false" ht="1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customFormat="false" ht="1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customFormat="false" ht="1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customFormat="false" ht="1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customFormat="false" ht="1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customFormat="false" ht="1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customFormat="false" ht="1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customFormat="false" ht="1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customFormat="false" ht="1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customFormat="false" ht="1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customFormat="false" ht="1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customFormat="false" ht="1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customFormat="false" ht="1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customFormat="false" ht="1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customFormat="false" ht="1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customFormat="false" ht="1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customFormat="false" ht="1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customFormat="false" ht="1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customFormat="false" ht="1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customFormat="false" ht="1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customFormat="false" ht="1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customFormat="false" ht="1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customFormat="false" ht="1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customFormat="false" ht="1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customFormat="false" ht="1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customFormat="false" ht="1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customFormat="false" ht="1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customFormat="false" ht="1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customFormat="false" ht="1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customFormat="false" ht="1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customFormat="false" ht="1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customFormat="false" ht="1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false" ht="1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customFormat="false" ht="1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customFormat="false" ht="1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customFormat="false" ht="1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customFormat="false" ht="1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customFormat="false" ht="1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customFormat="false" ht="1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customFormat="false" ht="1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customFormat="false" ht="1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customFormat="false" ht="1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customFormat="false" ht="1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customFormat="false" ht="1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customFormat="false" ht="1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customFormat="false" ht="1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customFormat="false" ht="1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customFormat="false" ht="1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customFormat="false" ht="1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customFormat="false" ht="1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customFormat="false" ht="1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customFormat="false" ht="1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customFormat="false" ht="1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customFormat="false" ht="1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customFormat="false" ht="1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customFormat="false" ht="1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customFormat="false" ht="1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customFormat="false" ht="1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customFormat="false" ht="1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customFormat="false" ht="1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customFormat="false" ht="1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customFormat="false" ht="1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customFormat="false" ht="1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customFormat="false" ht="1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customFormat="false" ht="1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customFormat="false" ht="1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customFormat="false" ht="1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customFormat="false" ht="1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customFormat="false" ht="1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customFormat="false" ht="1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customFormat="false" ht="1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customFormat="false" ht="1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customFormat="false" ht="1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customFormat="false" ht="1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customFormat="false" ht="1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customFormat="false" ht="1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customFormat="false" ht="1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customFormat="false" ht="1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customFormat="false" ht="1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customFormat="false" ht="1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customFormat="false" ht="1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customFormat="false" ht="1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customFormat="false" ht="1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customFormat="false" ht="1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customFormat="false" ht="1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customFormat="false" ht="1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customFormat="false" ht="1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customFormat="false" ht="1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customFormat="false" ht="1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customFormat="false" ht="1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customFormat="false" ht="1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customFormat="false" ht="1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customFormat="false" ht="1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customFormat="false" ht="1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customFormat="false" ht="1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customFormat="false" ht="1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customFormat="false" ht="1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customFormat="false" ht="1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customFormat="false" ht="1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customFormat="false" ht="1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customFormat="false" ht="1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customFormat="false" ht="1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customFormat="false" ht="1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customFormat="false" ht="1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customFormat="false" ht="1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customFormat="false" ht="1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customFormat="false" ht="1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customFormat="false" ht="1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customFormat="false" ht="1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customFormat="false" ht="1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customFormat="false" ht="1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customFormat="false" ht="1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customFormat="false" ht="1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customFormat="false" ht="1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customFormat="false" ht="1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customFormat="false" ht="1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customFormat="false" ht="1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customFormat="false" ht="1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customFormat="false" ht="1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customFormat="false" ht="1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customFormat="false" ht="1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customFormat="false" ht="1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customFormat="false" ht="1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customFormat="false" ht="1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customFormat="false" ht="1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customFormat="false" ht="1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customFormat="false" ht="1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customFormat="false" ht="1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customFormat="false" ht="1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customFormat="false" ht="1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customFormat="false" ht="1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customFormat="false" ht="1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customFormat="false" ht="1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customFormat="false" ht="1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customFormat="false" ht="1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customFormat="false" ht="1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customFormat="false" ht="1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customFormat="false" ht="1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customFormat="false" ht="1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customFormat="false" ht="1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customFormat="false" ht="1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customFormat="false" ht="1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customFormat="false" ht="1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customFormat="false" ht="1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customFormat="false" ht="1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customFormat="false" ht="1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customFormat="false" ht="1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customFormat="false" ht="1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customFormat="false" ht="1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customFormat="false" ht="1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customFormat="false" ht="1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customFormat="false" ht="1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customFormat="false" ht="1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customFormat="false" ht="1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customFormat="false" ht="1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customFormat="false" ht="1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customFormat="false" ht="1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customFormat="false" ht="1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customFormat="false" ht="1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customFormat="false" ht="1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customFormat="false" ht="1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customFormat="false" ht="1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customFormat="false" ht="1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customFormat="false" ht="1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customFormat="false" ht="1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customFormat="false" ht="1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customFormat="false" ht="1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customFormat="false" ht="1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customFormat="false" ht="1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customFormat="false" ht="1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customFormat="false" ht="1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customFormat="false" ht="1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customFormat="false" ht="1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customFormat="false" ht="1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customFormat="false" ht="1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customFormat="false" ht="1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customFormat="false" ht="1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customFormat="false" ht="1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customFormat="false" ht="1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customFormat="false" ht="1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customFormat="false" ht="1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customFormat="false" ht="1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customFormat="false" ht="1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customFormat="false" ht="1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customFormat="false" ht="1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customFormat="false" ht="1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customFormat="false" ht="1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customFormat="false" ht="1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customFormat="false" ht="1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customFormat="false" ht="1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customFormat="false" ht="1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customFormat="false" ht="1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customFormat="false" ht="1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customFormat="false" ht="1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customFormat="false" ht="1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customFormat="false" ht="1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customFormat="false" ht="1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customFormat="false" ht="1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customFormat="false" ht="1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customFormat="false" ht="1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customFormat="false" ht="1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customFormat="false" ht="1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customFormat="false" ht="1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customFormat="false" ht="1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customFormat="false" ht="1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customFormat="false" ht="1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customFormat="false" ht="1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customFormat="false" ht="1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customFormat="false" ht="1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customFormat="false" ht="1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customFormat="false" ht="1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customFormat="false" ht="1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customFormat="false" ht="1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customFormat="false" ht="1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customFormat="false" ht="1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customFormat="false" ht="1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customFormat="false" ht="1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customFormat="false" ht="1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customFormat="false" ht="1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customFormat="false" ht="1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customFormat="false" ht="1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customFormat="false" ht="1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customFormat="false" ht="1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customFormat="false" ht="1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customFormat="false" ht="1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customFormat="false" ht="1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</sheetData>
  <sheetProtection sheet="true" objects="true" scenarios="true"/>
  <mergeCells count="13">
    <mergeCell ref="C9:F9"/>
    <mergeCell ref="G11:J11"/>
    <mergeCell ref="B16:F16"/>
    <mergeCell ref="G16:H16"/>
    <mergeCell ref="I16:J16"/>
    <mergeCell ref="K16:O16"/>
    <mergeCell ref="P16:S16"/>
    <mergeCell ref="B26:O26"/>
    <mergeCell ref="P26:S26"/>
    <mergeCell ref="J37:K37"/>
    <mergeCell ref="I40:J40"/>
    <mergeCell ref="H42:I42"/>
    <mergeCell ref="H48:M48"/>
  </mergeCells>
  <conditionalFormatting sqref="F18:F23">
    <cfRule type="cellIs" priority="2" operator="notBetween" aboveAverage="0" equalAverage="0" bottom="0" percent="0" rank="0" text="" dxfId="32">
      <formula>30</formula>
      <formula>100</formula>
    </cfRule>
  </conditionalFormatting>
  <dataValidations count="2">
    <dataValidation allowBlank="true" errorStyle="stop" operator="equal" showDropDown="false" showErrorMessage="true" showInputMessage="true" sqref="G18:G23 I18:I23 P18:P23 R18:R23 B28:B33 D28:D33 F28:F33 H28:H33 J28:J33 N28:N33 P28:P33 R28:R33" type="list">
      <formula1>$J$6:$J$7</formula1>
      <formula2>0</formula2>
    </dataValidation>
    <dataValidation allowBlank="true" errorStyle="stop" operator="equal" showDropDown="false" showErrorMessage="true" showInputMessage="true" sqref="L28:L33" type="list">
      <formula1>$U$7:$U$7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L69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I53" activeCellId="0" sqref="I53"/>
    </sheetView>
  </sheetViews>
  <sheetFormatPr defaultColWidth="10.71484375" defaultRowHeight="15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218" width="21.43"/>
    <col collapsed="false" customWidth="true" hidden="false" outlineLevel="0" max="3" min="3" style="218" width="35.71"/>
    <col collapsed="false" customWidth="true" hidden="false" outlineLevel="0" max="4" min="4" style="218" width="21.43"/>
    <col collapsed="false" customWidth="true" hidden="false" outlineLevel="0" max="5" min="5" style="219" width="21.43"/>
    <col collapsed="false" customWidth="true" hidden="false" outlineLevel="0" max="6" min="6" style="1" width="11.43"/>
    <col collapsed="false" customWidth="true" hidden="false" outlineLevel="0" max="7" min="7" style="1" width="4.71"/>
    <col collapsed="false" customWidth="true" hidden="false" outlineLevel="0" max="12" min="8" style="4" width="12.86"/>
    <col collapsed="false" customWidth="true" hidden="false" outlineLevel="0" max="19" min="13" style="1" width="11.43"/>
  </cols>
  <sheetData>
    <row r="1" s="1" customFormat="true" ht="15" hidden="false" customHeight="false" outlineLevel="0" collapsed="false">
      <c r="B1" s="219"/>
      <c r="C1" s="219"/>
      <c r="D1" s="219"/>
      <c r="E1" s="219"/>
      <c r="H1" s="4"/>
      <c r="I1" s="4"/>
      <c r="J1" s="4"/>
      <c r="K1" s="4"/>
      <c r="L1" s="4"/>
    </row>
    <row r="2" s="1" customFormat="true" ht="15" hidden="false" customHeight="false" outlineLevel="0" collapsed="false">
      <c r="B2" s="220"/>
      <c r="C2" s="220"/>
      <c r="D2" s="221" t="s">
        <v>93</v>
      </c>
      <c r="E2" s="222" t="s">
        <v>94</v>
      </c>
      <c r="H2" s="223"/>
      <c r="I2" s="224"/>
      <c r="J2" s="224"/>
      <c r="K2" s="225"/>
      <c r="L2" s="4"/>
    </row>
    <row r="3" customFormat="false" ht="25.5" hidden="false" customHeight="true" outlineLevel="0" collapsed="false">
      <c r="B3" s="226" t="s">
        <v>29</v>
      </c>
      <c r="C3" s="226"/>
      <c r="D3" s="226"/>
      <c r="E3" s="226"/>
      <c r="H3" s="227"/>
      <c r="I3" s="227"/>
      <c r="J3" s="227"/>
      <c r="K3" s="227"/>
    </row>
    <row r="4" customFormat="false" ht="15" hidden="false" customHeight="false" outlineLevel="0" collapsed="false">
      <c r="B4" s="228" t="s">
        <v>95</v>
      </c>
      <c r="C4" s="229" t="s">
        <v>96</v>
      </c>
      <c r="D4" s="229" t="s">
        <v>97</v>
      </c>
      <c r="E4" s="229" t="s">
        <v>98</v>
      </c>
      <c r="H4" s="230" t="s">
        <v>99</v>
      </c>
      <c r="I4" s="230" t="n">
        <v>4.69</v>
      </c>
      <c r="J4" s="230"/>
      <c r="K4" s="230"/>
    </row>
    <row r="5" customFormat="false" ht="25.5" hidden="false" customHeight="false" outlineLevel="0" collapsed="false">
      <c r="B5" s="231" t="s">
        <v>100</v>
      </c>
      <c r="C5" s="229" t="s">
        <v>101</v>
      </c>
      <c r="D5" s="229" t="s">
        <v>102</v>
      </c>
      <c r="E5" s="229" t="s">
        <v>103</v>
      </c>
      <c r="H5" s="230" t="s">
        <v>104</v>
      </c>
      <c r="I5" s="230" t="n">
        <v>0.7</v>
      </c>
      <c r="J5" s="230" t="s">
        <v>105</v>
      </c>
      <c r="K5" s="230" t="n">
        <v>0.93</v>
      </c>
    </row>
    <row r="6" customFormat="false" ht="15" hidden="false" customHeight="false" outlineLevel="0" collapsed="false">
      <c r="B6" s="232" t="s">
        <v>106</v>
      </c>
      <c r="C6" s="229" t="s">
        <v>82</v>
      </c>
      <c r="D6" s="229" t="s">
        <v>107</v>
      </c>
      <c r="E6" s="229" t="s">
        <v>107</v>
      </c>
      <c r="H6" s="230" t="s">
        <v>108</v>
      </c>
      <c r="I6" s="230" t="n">
        <v>4.5</v>
      </c>
      <c r="J6" s="230" t="s">
        <v>109</v>
      </c>
      <c r="K6" s="230" t="n">
        <v>1.5</v>
      </c>
    </row>
    <row r="7" customFormat="false" ht="25.5" hidden="false" customHeight="false" outlineLevel="0" collapsed="false">
      <c r="B7" s="232" t="s">
        <v>110</v>
      </c>
      <c r="C7" s="229" t="s">
        <v>82</v>
      </c>
      <c r="D7" s="229" t="s">
        <v>111</v>
      </c>
      <c r="E7" s="229" t="s">
        <v>111</v>
      </c>
      <c r="H7" s="230"/>
      <c r="I7" s="230"/>
      <c r="J7" s="230"/>
      <c r="K7" s="230"/>
    </row>
    <row r="8" customFormat="false" ht="15.75" hidden="false" customHeight="true" outlineLevel="0" collapsed="false">
      <c r="B8" s="226" t="s">
        <v>30</v>
      </c>
      <c r="C8" s="226"/>
      <c r="D8" s="226"/>
      <c r="E8" s="226"/>
      <c r="H8" s="233"/>
      <c r="I8" s="233"/>
      <c r="J8" s="233"/>
      <c r="K8" s="233"/>
    </row>
    <row r="9" customFormat="false" ht="15.75" hidden="false" customHeight="true" outlineLevel="0" collapsed="false">
      <c r="B9" s="234" t="s">
        <v>112</v>
      </c>
      <c r="C9" s="235" t="s">
        <v>113</v>
      </c>
      <c r="D9" s="235" t="s">
        <v>114</v>
      </c>
      <c r="E9" s="229" t="s">
        <v>115</v>
      </c>
      <c r="H9" s="236" t="s">
        <v>116</v>
      </c>
      <c r="I9" s="230" t="n">
        <v>1.48</v>
      </c>
      <c r="J9" s="236" t="s">
        <v>117</v>
      </c>
      <c r="K9" s="230" t="n">
        <v>1.97</v>
      </c>
    </row>
    <row r="10" customFormat="false" ht="15" hidden="false" customHeight="false" outlineLevel="0" collapsed="false">
      <c r="B10" s="234"/>
      <c r="C10" s="235" t="s">
        <v>118</v>
      </c>
      <c r="D10" s="235" t="s">
        <v>119</v>
      </c>
      <c r="E10" s="229" t="s">
        <v>120</v>
      </c>
      <c r="H10" s="236" t="s">
        <v>121</v>
      </c>
      <c r="I10" s="230" t="n">
        <v>2.01</v>
      </c>
      <c r="J10" s="236" t="s">
        <v>122</v>
      </c>
      <c r="K10" s="230" t="n">
        <v>2.67</v>
      </c>
    </row>
    <row r="11" customFormat="false" ht="15" hidden="false" customHeight="false" outlineLevel="0" collapsed="false">
      <c r="B11" s="234"/>
      <c r="C11" s="235" t="s">
        <v>123</v>
      </c>
      <c r="D11" s="235" t="s">
        <v>124</v>
      </c>
      <c r="E11" s="229" t="s">
        <v>125</v>
      </c>
      <c r="H11" s="236" t="s">
        <v>126</v>
      </c>
      <c r="I11" s="230" t="n">
        <v>1.61</v>
      </c>
      <c r="J11" s="236" t="s">
        <v>127</v>
      </c>
      <c r="K11" s="230" t="n">
        <v>2.14</v>
      </c>
    </row>
    <row r="12" customFormat="false" ht="15.75" hidden="false" customHeight="true" outlineLevel="0" collapsed="false">
      <c r="B12" s="237" t="s">
        <v>128</v>
      </c>
      <c r="C12" s="229" t="s">
        <v>36</v>
      </c>
      <c r="D12" s="229" t="s">
        <v>129</v>
      </c>
      <c r="E12" s="229" t="s">
        <v>130</v>
      </c>
      <c r="H12" s="236" t="s">
        <v>131</v>
      </c>
      <c r="I12" s="230" t="n">
        <v>2.29</v>
      </c>
      <c r="J12" s="236" t="s">
        <v>132</v>
      </c>
      <c r="K12" s="230" t="n">
        <v>3.05</v>
      </c>
    </row>
    <row r="13" customFormat="false" ht="15" hidden="false" customHeight="false" outlineLevel="0" collapsed="false">
      <c r="B13" s="237"/>
      <c r="C13" s="229" t="s">
        <v>133</v>
      </c>
      <c r="D13" s="229" t="s">
        <v>134</v>
      </c>
      <c r="E13" s="229" t="s">
        <v>135</v>
      </c>
      <c r="H13" s="230" t="s">
        <v>136</v>
      </c>
      <c r="I13" s="230" t="n">
        <v>1.85</v>
      </c>
      <c r="J13" s="230" t="s">
        <v>137</v>
      </c>
      <c r="K13" s="230" t="n">
        <v>2.46</v>
      </c>
    </row>
    <row r="14" customFormat="false" ht="15.75" hidden="false" customHeight="true" outlineLevel="0" collapsed="false">
      <c r="B14" s="237" t="s">
        <v>138</v>
      </c>
      <c r="C14" s="229" t="s">
        <v>139</v>
      </c>
      <c r="D14" s="229" t="s">
        <v>140</v>
      </c>
      <c r="E14" s="229" t="s">
        <v>141</v>
      </c>
      <c r="H14" s="230" t="s">
        <v>142</v>
      </c>
      <c r="I14" s="230" t="n">
        <v>2.8</v>
      </c>
      <c r="J14" s="230" t="s">
        <v>143</v>
      </c>
      <c r="K14" s="230" t="n">
        <v>3.72</v>
      </c>
    </row>
    <row r="15" customFormat="false" ht="15" hidden="false" customHeight="false" outlineLevel="0" collapsed="false">
      <c r="B15" s="237"/>
      <c r="C15" s="229" t="s">
        <v>144</v>
      </c>
      <c r="D15" s="229" t="s">
        <v>145</v>
      </c>
      <c r="E15" s="229" t="s">
        <v>146</v>
      </c>
      <c r="H15" s="230" t="s">
        <v>147</v>
      </c>
      <c r="I15" s="230" t="n">
        <v>0.89</v>
      </c>
      <c r="J15" s="230" t="s">
        <v>148</v>
      </c>
      <c r="K15" s="230" t="n">
        <v>1.18</v>
      </c>
    </row>
    <row r="16" customFormat="false" ht="15" hidden="false" customHeight="false" outlineLevel="0" collapsed="false">
      <c r="B16" s="237"/>
      <c r="C16" s="229" t="s">
        <v>149</v>
      </c>
      <c r="D16" s="229" t="s">
        <v>150</v>
      </c>
      <c r="E16" s="229" t="s">
        <v>151</v>
      </c>
      <c r="H16" s="230" t="s">
        <v>152</v>
      </c>
      <c r="I16" s="230" t="n">
        <v>2.03</v>
      </c>
      <c r="J16" s="230" t="s">
        <v>153</v>
      </c>
      <c r="K16" s="230" t="n">
        <v>2.7</v>
      </c>
    </row>
    <row r="17" customFormat="false" ht="15" hidden="false" customHeight="false" outlineLevel="0" collapsed="false">
      <c r="B17" s="237"/>
      <c r="C17" s="229" t="s">
        <v>154</v>
      </c>
      <c r="D17" s="229" t="s">
        <v>155</v>
      </c>
      <c r="E17" s="229" t="s">
        <v>156</v>
      </c>
      <c r="H17" s="230" t="s">
        <v>157</v>
      </c>
      <c r="I17" s="230" t="n">
        <v>1.33</v>
      </c>
      <c r="J17" s="230" t="s">
        <v>158</v>
      </c>
      <c r="K17" s="230" t="n">
        <v>1.77</v>
      </c>
    </row>
    <row r="18" customFormat="false" ht="45" hidden="false" customHeight="false" outlineLevel="0" collapsed="false">
      <c r="B18" s="237"/>
      <c r="C18" s="238" t="s">
        <v>159</v>
      </c>
      <c r="D18" s="229" t="s">
        <v>160</v>
      </c>
      <c r="E18" s="229" t="s">
        <v>161</v>
      </c>
      <c r="H18" s="230" t="s">
        <v>162</v>
      </c>
      <c r="I18" s="230" t="n">
        <v>0.72</v>
      </c>
      <c r="J18" s="230" t="s">
        <v>163</v>
      </c>
      <c r="K18" s="230" t="n">
        <v>0.95</v>
      </c>
    </row>
    <row r="19" customFormat="false" ht="25.5" hidden="false" customHeight="false" outlineLevel="0" collapsed="false">
      <c r="B19" s="237"/>
      <c r="C19" s="229" t="s">
        <v>164</v>
      </c>
      <c r="D19" s="229" t="s">
        <v>165</v>
      </c>
      <c r="E19" s="229" t="s">
        <v>166</v>
      </c>
      <c r="H19" s="230" t="s">
        <v>167</v>
      </c>
      <c r="I19" s="230" t="n">
        <v>0.22</v>
      </c>
      <c r="J19" s="230" t="s">
        <v>168</v>
      </c>
      <c r="K19" s="230" t="n">
        <v>0.29</v>
      </c>
    </row>
    <row r="20" customFormat="false" ht="15.75" hidden="false" customHeight="true" outlineLevel="0" collapsed="false">
      <c r="B20" s="237" t="s">
        <v>169</v>
      </c>
      <c r="C20" s="229" t="s">
        <v>170</v>
      </c>
      <c r="D20" s="229" t="s">
        <v>171</v>
      </c>
      <c r="E20" s="229" t="s">
        <v>172</v>
      </c>
      <c r="H20" s="230" t="s">
        <v>173</v>
      </c>
      <c r="I20" s="230" t="n">
        <v>2.5</v>
      </c>
      <c r="J20" s="230" t="s">
        <v>174</v>
      </c>
      <c r="K20" s="230" t="n">
        <v>3.33</v>
      </c>
    </row>
    <row r="21" customFormat="false" ht="15" hidden="false" customHeight="false" outlineLevel="0" collapsed="false">
      <c r="B21" s="237"/>
      <c r="C21" s="229" t="s">
        <v>175</v>
      </c>
      <c r="D21" s="229" t="s">
        <v>176</v>
      </c>
      <c r="E21" s="229" t="s">
        <v>177</v>
      </c>
      <c r="H21" s="230" t="s">
        <v>178</v>
      </c>
      <c r="I21" s="230" t="n">
        <v>1.82</v>
      </c>
      <c r="J21" s="230" t="s">
        <v>179</v>
      </c>
      <c r="K21" s="230" t="n">
        <v>2.42</v>
      </c>
    </row>
    <row r="22" customFormat="false" ht="16.5" hidden="false" customHeight="true" outlineLevel="0" collapsed="false">
      <c r="B22" s="239" t="s">
        <v>180</v>
      </c>
      <c r="C22" s="239"/>
      <c r="D22" s="240" t="s">
        <v>181</v>
      </c>
      <c r="E22" s="241" t="s">
        <v>182</v>
      </c>
      <c r="H22" s="233"/>
      <c r="I22" s="233"/>
      <c r="J22" s="233"/>
      <c r="K22" s="233"/>
    </row>
    <row r="23" customFormat="false" ht="16.5" hidden="false" customHeight="true" outlineLevel="0" collapsed="false">
      <c r="B23" s="239" t="s">
        <v>31</v>
      </c>
      <c r="C23" s="239"/>
      <c r="D23" s="239"/>
      <c r="E23" s="239"/>
      <c r="H23" s="233"/>
      <c r="I23" s="233"/>
      <c r="J23" s="233"/>
      <c r="K23" s="233"/>
    </row>
    <row r="24" customFormat="false" ht="15.75" hidden="false" customHeight="true" outlineLevel="0" collapsed="false">
      <c r="B24" s="234" t="s">
        <v>183</v>
      </c>
      <c r="C24" s="229" t="s">
        <v>184</v>
      </c>
      <c r="D24" s="229" t="s">
        <v>185</v>
      </c>
      <c r="E24" s="229" t="s">
        <v>186</v>
      </c>
      <c r="H24" s="230" t="s">
        <v>187</v>
      </c>
      <c r="I24" s="230" t="n">
        <v>1.13</v>
      </c>
      <c r="J24" s="230" t="s">
        <v>188</v>
      </c>
      <c r="K24" s="230" t="n">
        <v>1.5</v>
      </c>
    </row>
    <row r="25" customFormat="false" ht="25.5" hidden="false" customHeight="false" outlineLevel="0" collapsed="false">
      <c r="B25" s="234"/>
      <c r="C25" s="229" t="s">
        <v>189</v>
      </c>
      <c r="D25" s="229" t="s">
        <v>190</v>
      </c>
      <c r="E25" s="229" t="s">
        <v>191</v>
      </c>
      <c r="H25" s="230" t="s">
        <v>192</v>
      </c>
      <c r="I25" s="230" t="n">
        <v>0.91</v>
      </c>
      <c r="J25" s="230" t="s">
        <v>193</v>
      </c>
      <c r="K25" s="230" t="n">
        <v>1.21</v>
      </c>
    </row>
    <row r="26" s="1" customFormat="true" ht="15" hidden="false" customHeight="false" outlineLevel="0" collapsed="false">
      <c r="B26" s="219"/>
      <c r="C26" s="219"/>
      <c r="D26" s="219"/>
      <c r="E26" s="219"/>
      <c r="H26" s="242"/>
      <c r="I26" s="242"/>
      <c r="J26" s="242"/>
      <c r="K26" s="242"/>
      <c r="L26" s="4"/>
    </row>
    <row r="27" s="1" customFormat="true" ht="15" hidden="false" customHeight="false" outlineLevel="0" collapsed="false">
      <c r="B27" s="219"/>
      <c r="C27" s="219"/>
      <c r="D27" s="219"/>
      <c r="E27" s="219"/>
      <c r="H27" s="4"/>
      <c r="I27" s="4"/>
      <c r="J27" s="4"/>
      <c r="K27" s="4"/>
      <c r="L27" s="4"/>
    </row>
    <row r="28" s="1" customFormat="true" ht="15" hidden="false" customHeight="false" outlineLevel="0" collapsed="false">
      <c r="B28" s="219"/>
      <c r="C28" s="219"/>
      <c r="D28" s="219"/>
      <c r="E28" s="219"/>
      <c r="H28" s="4"/>
      <c r="I28" s="4"/>
      <c r="J28" s="243"/>
      <c r="K28" s="243"/>
      <c r="L28" s="4"/>
    </row>
    <row r="29" s="1" customFormat="true" ht="15" hidden="false" customHeight="false" outlineLevel="0" collapsed="false">
      <c r="B29" s="219"/>
      <c r="C29" s="219"/>
      <c r="D29" s="219"/>
      <c r="E29" s="219"/>
      <c r="H29" s="4"/>
      <c r="I29" s="4"/>
      <c r="J29" s="4"/>
      <c r="K29" s="4"/>
      <c r="L29" s="4"/>
    </row>
    <row r="30" s="1" customFormat="true" ht="15" hidden="false" customHeight="false" outlineLevel="0" collapsed="false">
      <c r="B30" s="219"/>
      <c r="C30" s="219"/>
      <c r="D30" s="219"/>
      <c r="E30" s="219"/>
      <c r="H30" s="4"/>
      <c r="I30" s="4"/>
      <c r="J30" s="4"/>
      <c r="K30" s="4"/>
      <c r="L30" s="4"/>
    </row>
    <row r="31" s="1" customFormat="true" ht="25.5" hidden="false" customHeight="true" outlineLevel="0" collapsed="false">
      <c r="B31" s="244" t="s">
        <v>194</v>
      </c>
      <c r="C31" s="244"/>
      <c r="D31" s="244"/>
      <c r="E31" s="219"/>
      <c r="H31" s="227"/>
      <c r="I31" s="227"/>
      <c r="J31" s="4"/>
      <c r="K31" s="4"/>
      <c r="L31" s="4"/>
    </row>
    <row r="32" s="1" customFormat="true" ht="15.75" hidden="false" customHeight="true" outlineLevel="0" collapsed="false">
      <c r="B32" s="234" t="s">
        <v>128</v>
      </c>
      <c r="C32" s="235" t="s">
        <v>36</v>
      </c>
      <c r="D32" s="235" t="s">
        <v>195</v>
      </c>
      <c r="E32" s="219"/>
      <c r="H32" s="230" t="s">
        <v>196</v>
      </c>
      <c r="I32" s="230" t="n">
        <v>3.41</v>
      </c>
      <c r="J32" s="4"/>
      <c r="K32" s="4"/>
      <c r="L32" s="4"/>
    </row>
    <row r="33" s="1" customFormat="true" ht="15" hidden="false" customHeight="false" outlineLevel="0" collapsed="false">
      <c r="B33" s="234"/>
      <c r="C33" s="235" t="s">
        <v>133</v>
      </c>
      <c r="D33" s="235" t="s">
        <v>197</v>
      </c>
      <c r="E33" s="219"/>
      <c r="H33" s="230" t="s">
        <v>198</v>
      </c>
      <c r="I33" s="230" t="n">
        <v>3.24</v>
      </c>
      <c r="J33" s="4"/>
      <c r="K33" s="4"/>
      <c r="L33" s="4"/>
    </row>
    <row r="34" s="1" customFormat="true" ht="15.75" hidden="false" customHeight="true" outlineLevel="0" collapsed="false">
      <c r="B34" s="244" t="s">
        <v>30</v>
      </c>
      <c r="C34" s="244"/>
      <c r="D34" s="244"/>
      <c r="E34" s="219"/>
      <c r="H34" s="233"/>
      <c r="I34" s="233"/>
      <c r="J34" s="4"/>
      <c r="K34" s="4"/>
      <c r="L34" s="4"/>
    </row>
    <row r="35" s="1" customFormat="true" ht="15.75" hidden="false" customHeight="true" outlineLevel="0" collapsed="false">
      <c r="B35" s="234" t="s">
        <v>112</v>
      </c>
      <c r="C35" s="235" t="s">
        <v>199</v>
      </c>
      <c r="D35" s="235" t="s">
        <v>200</v>
      </c>
      <c r="E35" s="219"/>
      <c r="H35" s="230" t="s">
        <v>201</v>
      </c>
      <c r="I35" s="230" t="n">
        <v>2.42</v>
      </c>
      <c r="J35" s="4"/>
      <c r="K35" s="4"/>
      <c r="L35" s="4"/>
    </row>
    <row r="36" s="1" customFormat="true" ht="15" hidden="false" customHeight="false" outlineLevel="0" collapsed="false">
      <c r="B36" s="234"/>
      <c r="C36" s="235" t="s">
        <v>202</v>
      </c>
      <c r="D36" s="235" t="s">
        <v>203</v>
      </c>
      <c r="E36" s="219"/>
      <c r="H36" s="230" t="s">
        <v>204</v>
      </c>
      <c r="I36" s="230" t="n">
        <v>3.6</v>
      </c>
      <c r="J36" s="4"/>
      <c r="K36" s="4"/>
      <c r="L36" s="4"/>
    </row>
    <row r="37" s="1" customFormat="true" ht="15" hidden="false" customHeight="false" outlineLevel="0" collapsed="false">
      <c r="B37" s="234"/>
      <c r="C37" s="235" t="s">
        <v>205</v>
      </c>
      <c r="D37" s="235" t="s">
        <v>206</v>
      </c>
      <c r="E37" s="219"/>
      <c r="H37" s="230" t="s">
        <v>207</v>
      </c>
      <c r="I37" s="230" t="n">
        <v>2.91</v>
      </c>
      <c r="J37" s="4"/>
      <c r="K37" s="4"/>
      <c r="L37" s="4"/>
    </row>
    <row r="38" s="1" customFormat="true" ht="15" hidden="false" customHeight="false" outlineLevel="0" collapsed="false">
      <c r="B38" s="234"/>
      <c r="C38" s="229"/>
      <c r="D38" s="229"/>
      <c r="E38" s="219"/>
      <c r="H38" s="230"/>
      <c r="I38" s="230"/>
      <c r="J38" s="4"/>
      <c r="K38" s="4"/>
      <c r="L38" s="4"/>
    </row>
    <row r="39" s="1" customFormat="true" ht="15" hidden="false" customHeight="false" outlineLevel="0" collapsed="false">
      <c r="B39" s="234"/>
      <c r="C39" s="235" t="s">
        <v>208</v>
      </c>
      <c r="D39" s="235" t="s">
        <v>209</v>
      </c>
      <c r="E39" s="219"/>
      <c r="H39" s="230" t="s">
        <v>210</v>
      </c>
      <c r="I39" s="230" t="n">
        <v>1.9</v>
      </c>
      <c r="J39" s="4"/>
      <c r="K39" s="4"/>
      <c r="L39" s="4"/>
    </row>
    <row r="40" s="1" customFormat="true" ht="15" hidden="false" customHeight="false" outlineLevel="0" collapsed="false">
      <c r="B40" s="234"/>
      <c r="C40" s="235" t="s">
        <v>211</v>
      </c>
      <c r="D40" s="235" t="s">
        <v>212</v>
      </c>
      <c r="E40" s="219"/>
      <c r="H40" s="230" t="s">
        <v>213</v>
      </c>
      <c r="I40" s="230" t="n">
        <v>2.21</v>
      </c>
      <c r="J40" s="4"/>
      <c r="K40" s="4"/>
      <c r="L40" s="4"/>
    </row>
    <row r="41" s="1" customFormat="true" ht="15.75" hidden="false" customHeight="true" outlineLevel="0" collapsed="false">
      <c r="B41" s="234" t="s">
        <v>169</v>
      </c>
      <c r="C41" s="235" t="s">
        <v>214</v>
      </c>
      <c r="D41" s="235" t="s">
        <v>215</v>
      </c>
      <c r="E41" s="219"/>
      <c r="H41" s="230" t="s">
        <v>216</v>
      </c>
      <c r="I41" s="230" t="n">
        <v>2.65</v>
      </c>
      <c r="J41" s="4"/>
      <c r="K41" s="4"/>
      <c r="L41" s="4"/>
    </row>
    <row r="42" s="1" customFormat="true" ht="15" hidden="false" customHeight="false" outlineLevel="0" collapsed="false">
      <c r="B42" s="234"/>
      <c r="C42" s="235" t="s">
        <v>217</v>
      </c>
      <c r="D42" s="235" t="s">
        <v>218</v>
      </c>
      <c r="E42" s="219"/>
      <c r="H42" s="230" t="s">
        <v>219</v>
      </c>
      <c r="I42" s="230" t="n">
        <v>1.88</v>
      </c>
      <c r="J42" s="4"/>
      <c r="K42" s="4"/>
      <c r="L42" s="4"/>
    </row>
    <row r="43" s="1" customFormat="true" ht="15.75" hidden="false" customHeight="true" outlineLevel="0" collapsed="false">
      <c r="B43" s="234" t="s">
        <v>220</v>
      </c>
      <c r="C43" s="235" t="s">
        <v>139</v>
      </c>
      <c r="D43" s="235" t="s">
        <v>221</v>
      </c>
      <c r="E43" s="219"/>
      <c r="H43" s="230" t="s">
        <v>222</v>
      </c>
      <c r="I43" s="230" t="n">
        <v>4.8</v>
      </c>
      <c r="J43" s="4"/>
      <c r="K43" s="4"/>
      <c r="L43" s="4"/>
    </row>
    <row r="44" s="1" customFormat="true" ht="15" hidden="false" customHeight="false" outlineLevel="0" collapsed="false">
      <c r="B44" s="234"/>
      <c r="C44" s="235" t="s">
        <v>149</v>
      </c>
      <c r="D44" s="235" t="s">
        <v>212</v>
      </c>
      <c r="E44" s="219"/>
      <c r="H44" s="230" t="s">
        <v>223</v>
      </c>
      <c r="I44" s="230" t="n">
        <v>2.21</v>
      </c>
      <c r="J44" s="4"/>
      <c r="K44" s="4"/>
      <c r="L44" s="4"/>
    </row>
    <row r="45" s="1" customFormat="true" ht="63.75" hidden="false" customHeight="false" outlineLevel="0" collapsed="false">
      <c r="B45" s="234"/>
      <c r="C45" s="235" t="s">
        <v>159</v>
      </c>
      <c r="D45" s="235" t="s">
        <v>160</v>
      </c>
      <c r="E45" s="219"/>
      <c r="H45" s="230" t="s">
        <v>224</v>
      </c>
      <c r="I45" s="230" t="n">
        <v>0.72</v>
      </c>
      <c r="J45" s="4"/>
      <c r="K45" s="4"/>
      <c r="L45" s="4"/>
    </row>
    <row r="46" s="1" customFormat="true" ht="25.5" hidden="false" customHeight="false" outlineLevel="0" collapsed="false">
      <c r="B46" s="234"/>
      <c r="C46" s="229" t="s">
        <v>164</v>
      </c>
      <c r="D46" s="229" t="s">
        <v>165</v>
      </c>
      <c r="E46" s="219"/>
      <c r="H46" s="230" t="s">
        <v>225</v>
      </c>
      <c r="I46" s="230" t="n">
        <v>0.22</v>
      </c>
      <c r="J46" s="4"/>
      <c r="K46" s="4"/>
      <c r="L46" s="4"/>
    </row>
    <row r="47" s="1" customFormat="true" ht="15" hidden="false" customHeight="false" outlineLevel="0" collapsed="false">
      <c r="B47" s="234"/>
      <c r="C47" s="235" t="s">
        <v>226</v>
      </c>
      <c r="D47" s="235" t="s">
        <v>227</v>
      </c>
      <c r="E47" s="219"/>
      <c r="H47" s="230" t="s">
        <v>228</v>
      </c>
      <c r="I47" s="230" t="n">
        <v>1.98</v>
      </c>
      <c r="J47" s="4"/>
      <c r="K47" s="4"/>
      <c r="L47" s="4"/>
    </row>
    <row r="48" s="1" customFormat="true" ht="15" hidden="false" customHeight="false" outlineLevel="0" collapsed="false">
      <c r="B48" s="234"/>
      <c r="C48" s="229" t="s">
        <v>89</v>
      </c>
      <c r="D48" s="229" t="s">
        <v>229</v>
      </c>
      <c r="E48" s="219"/>
      <c r="H48" s="230" t="s">
        <v>230</v>
      </c>
      <c r="I48" s="230" t="n">
        <v>19.32</v>
      </c>
      <c r="J48" s="4"/>
      <c r="K48" s="4"/>
      <c r="L48" s="4"/>
    </row>
    <row r="49" s="1" customFormat="true" ht="15" hidden="false" customHeight="false" outlineLevel="0" collapsed="false">
      <c r="B49" s="234"/>
      <c r="C49" s="229" t="s">
        <v>231</v>
      </c>
      <c r="D49" s="229" t="s">
        <v>232</v>
      </c>
      <c r="E49" s="219"/>
      <c r="H49" s="230" t="s">
        <v>233</v>
      </c>
      <c r="I49" s="230" t="n">
        <v>5</v>
      </c>
      <c r="J49" s="4"/>
      <c r="K49" s="4"/>
      <c r="L49" s="4"/>
    </row>
    <row r="50" s="1" customFormat="true" ht="16.5" hidden="false" customHeight="true" outlineLevel="0" collapsed="false">
      <c r="B50" s="239" t="s">
        <v>234</v>
      </c>
      <c r="C50" s="239"/>
      <c r="D50" s="240" t="s">
        <v>235</v>
      </c>
      <c r="E50" s="219"/>
      <c r="H50" s="233"/>
      <c r="I50" s="233"/>
      <c r="J50" s="4"/>
      <c r="K50" s="4"/>
      <c r="L50" s="4"/>
    </row>
    <row r="51" s="1" customFormat="true" ht="16.5" hidden="false" customHeight="true" outlineLevel="0" collapsed="false">
      <c r="B51" s="239" t="s">
        <v>236</v>
      </c>
      <c r="C51" s="239"/>
      <c r="D51" s="240" t="s">
        <v>237</v>
      </c>
      <c r="E51" s="219"/>
      <c r="H51" s="233"/>
      <c r="I51" s="233"/>
      <c r="J51" s="4"/>
      <c r="K51" s="4"/>
      <c r="L51" s="4"/>
    </row>
    <row r="52" s="1" customFormat="true" ht="15.75" hidden="false" customHeight="true" outlineLevel="0" collapsed="false">
      <c r="B52" s="234" t="s">
        <v>183</v>
      </c>
      <c r="C52" s="229" t="s">
        <v>238</v>
      </c>
      <c r="D52" s="229" t="s">
        <v>239</v>
      </c>
      <c r="E52" s="219"/>
      <c r="H52" s="230" t="s">
        <v>240</v>
      </c>
      <c r="I52" s="230" t="n">
        <v>4.51</v>
      </c>
      <c r="J52" s="4"/>
      <c r="K52" s="4"/>
      <c r="L52" s="4"/>
    </row>
    <row r="53" s="1" customFormat="true" ht="25.5" hidden="false" customHeight="false" outlineLevel="0" collapsed="false">
      <c r="B53" s="234"/>
      <c r="C53" s="229" t="s">
        <v>241</v>
      </c>
      <c r="D53" s="229" t="s">
        <v>242</v>
      </c>
      <c r="E53" s="219"/>
      <c r="H53" s="242" t="s">
        <v>243</v>
      </c>
      <c r="I53" s="242" t="n">
        <v>0.91</v>
      </c>
      <c r="J53" s="4"/>
      <c r="K53" s="4"/>
      <c r="L53" s="4"/>
    </row>
    <row r="54" s="1" customFormat="true" ht="15" hidden="false" customHeight="false" outlineLevel="0" collapsed="false">
      <c r="B54" s="219"/>
      <c r="C54" s="219"/>
      <c r="D54" s="219"/>
      <c r="E54" s="219"/>
      <c r="H54" s="4"/>
      <c r="I54" s="4"/>
      <c r="J54" s="4"/>
      <c r="K54" s="4"/>
      <c r="L54" s="4"/>
    </row>
    <row r="55" s="1" customFormat="true" ht="15" hidden="false" customHeight="false" outlineLevel="0" collapsed="false">
      <c r="B55" s="219"/>
      <c r="C55" s="219"/>
      <c r="D55" s="219"/>
      <c r="E55" s="219"/>
      <c r="H55" s="4"/>
      <c r="I55" s="4"/>
      <c r="J55" s="4"/>
      <c r="K55" s="4"/>
      <c r="L55" s="4"/>
    </row>
    <row r="56" s="1" customFormat="true" ht="15" hidden="false" customHeight="false" outlineLevel="0" collapsed="false">
      <c r="B56" s="219"/>
      <c r="C56" s="219"/>
      <c r="D56" s="219"/>
      <c r="E56" s="219"/>
      <c r="H56" s="4"/>
      <c r="I56" s="4"/>
      <c r="J56" s="4"/>
      <c r="K56" s="4"/>
      <c r="L56" s="4"/>
    </row>
    <row r="57" s="1" customFormat="true" ht="15" hidden="false" customHeight="false" outlineLevel="0" collapsed="false">
      <c r="B57" s="219"/>
      <c r="C57" s="219"/>
      <c r="D57" s="219"/>
      <c r="E57" s="219"/>
      <c r="H57" s="4"/>
      <c r="I57" s="4"/>
      <c r="J57" s="4"/>
      <c r="K57" s="4"/>
      <c r="L57" s="4"/>
    </row>
    <row r="58" s="1" customFormat="true" ht="15" hidden="false" customHeight="false" outlineLevel="0" collapsed="false">
      <c r="B58" s="219"/>
      <c r="C58" s="219"/>
      <c r="D58" s="219"/>
      <c r="E58" s="219"/>
      <c r="H58" s="4"/>
      <c r="I58" s="4"/>
      <c r="J58" s="4"/>
      <c r="K58" s="4"/>
      <c r="L58" s="4"/>
    </row>
    <row r="59" s="1" customFormat="true" ht="15" hidden="false" customHeight="false" outlineLevel="0" collapsed="false">
      <c r="B59" s="219"/>
      <c r="C59" s="219"/>
      <c r="D59" s="219"/>
      <c r="E59" s="219"/>
      <c r="H59" s="4"/>
      <c r="I59" s="4"/>
      <c r="J59" s="4"/>
      <c r="K59" s="4"/>
      <c r="L59" s="4"/>
    </row>
    <row r="60" s="1" customFormat="true" ht="15" hidden="false" customHeight="false" outlineLevel="0" collapsed="false">
      <c r="B60" s="219"/>
      <c r="C60" s="219"/>
      <c r="D60" s="219"/>
      <c r="E60" s="219"/>
      <c r="H60" s="4"/>
      <c r="I60" s="4"/>
      <c r="J60" s="4"/>
      <c r="K60" s="4"/>
      <c r="L60" s="4"/>
    </row>
    <row r="61" s="1" customFormat="true" ht="15" hidden="false" customHeight="false" outlineLevel="0" collapsed="false">
      <c r="B61" s="219"/>
      <c r="C61" s="219"/>
      <c r="D61" s="219"/>
      <c r="E61" s="219"/>
      <c r="H61" s="4"/>
      <c r="I61" s="4"/>
      <c r="J61" s="4"/>
      <c r="K61" s="4"/>
      <c r="L61" s="4"/>
    </row>
    <row r="62" s="1" customFormat="true" ht="15" hidden="false" customHeight="false" outlineLevel="0" collapsed="false">
      <c r="B62" s="219"/>
      <c r="C62" s="219"/>
      <c r="D62" s="219"/>
      <c r="E62" s="219"/>
      <c r="H62" s="4"/>
      <c r="I62" s="4"/>
      <c r="J62" s="4"/>
      <c r="K62" s="4"/>
      <c r="L62" s="4"/>
    </row>
    <row r="63" s="1" customFormat="true" ht="15" hidden="false" customHeight="false" outlineLevel="0" collapsed="false">
      <c r="B63" s="219"/>
      <c r="C63" s="219"/>
      <c r="D63" s="219"/>
      <c r="E63" s="219"/>
      <c r="H63" s="4"/>
      <c r="I63" s="4"/>
      <c r="J63" s="4"/>
      <c r="K63" s="4"/>
      <c r="L63" s="4"/>
    </row>
    <row r="64" s="1" customFormat="true" ht="15" hidden="false" customHeight="false" outlineLevel="0" collapsed="false">
      <c r="B64" s="219"/>
      <c r="C64" s="219"/>
      <c r="D64" s="219"/>
      <c r="E64" s="219"/>
      <c r="H64" s="4"/>
      <c r="I64" s="4"/>
      <c r="J64" s="4"/>
      <c r="K64" s="4"/>
      <c r="L64" s="4"/>
    </row>
    <row r="65" s="1" customFormat="true" ht="15" hidden="false" customHeight="false" outlineLevel="0" collapsed="false">
      <c r="B65" s="219"/>
      <c r="C65" s="219"/>
      <c r="D65" s="219"/>
      <c r="E65" s="219"/>
      <c r="H65" s="4"/>
      <c r="I65" s="4"/>
      <c r="J65" s="4"/>
      <c r="K65" s="4"/>
      <c r="L65" s="4"/>
    </row>
    <row r="66" s="1" customFormat="true" ht="15" hidden="false" customHeight="false" outlineLevel="0" collapsed="false">
      <c r="B66" s="219"/>
      <c r="C66" s="219"/>
      <c r="D66" s="219"/>
      <c r="E66" s="219"/>
      <c r="H66" s="4"/>
      <c r="I66" s="4"/>
      <c r="J66" s="4"/>
      <c r="K66" s="4"/>
      <c r="L66" s="4"/>
    </row>
    <row r="67" s="1" customFormat="true" ht="15" hidden="false" customHeight="false" outlineLevel="0" collapsed="false">
      <c r="B67" s="219"/>
      <c r="C67" s="219"/>
      <c r="D67" s="219"/>
      <c r="E67" s="219"/>
      <c r="H67" s="4"/>
      <c r="I67" s="4"/>
      <c r="J67" s="4"/>
      <c r="K67" s="4"/>
      <c r="L67" s="4"/>
    </row>
    <row r="68" s="1" customFormat="true" ht="15" hidden="false" customHeight="false" outlineLevel="0" collapsed="false">
      <c r="B68" s="219"/>
      <c r="C68" s="219"/>
      <c r="D68" s="219"/>
      <c r="E68" s="219"/>
      <c r="H68" s="4"/>
      <c r="I68" s="4"/>
      <c r="J68" s="4"/>
      <c r="K68" s="4"/>
      <c r="L68" s="4"/>
    </row>
    <row r="69" s="1" customFormat="true" ht="15" hidden="false" customHeight="false" outlineLevel="0" collapsed="false">
      <c r="B69" s="219"/>
      <c r="C69" s="219"/>
      <c r="D69" s="219"/>
      <c r="E69" s="219"/>
      <c r="H69" s="4"/>
      <c r="I69" s="4"/>
      <c r="J69" s="4"/>
      <c r="K69" s="4"/>
      <c r="L69" s="4"/>
    </row>
  </sheetData>
  <sheetProtection sheet="true" objects="true" scenarios="true"/>
  <mergeCells count="21">
    <mergeCell ref="B3:E3"/>
    <mergeCell ref="H3:K3"/>
    <mergeCell ref="B8:E8"/>
    <mergeCell ref="H8:K8"/>
    <mergeCell ref="B9:B11"/>
    <mergeCell ref="B12:B13"/>
    <mergeCell ref="B14:B19"/>
    <mergeCell ref="B20:B21"/>
    <mergeCell ref="B22:C22"/>
    <mergeCell ref="H22:K23"/>
    <mergeCell ref="B23:E23"/>
    <mergeCell ref="B24:B25"/>
    <mergeCell ref="B31:D31"/>
    <mergeCell ref="B32:B33"/>
    <mergeCell ref="B34:D34"/>
    <mergeCell ref="B35:B40"/>
    <mergeCell ref="B41:B42"/>
    <mergeCell ref="B43:B49"/>
    <mergeCell ref="B50:C50"/>
    <mergeCell ref="B51:C51"/>
    <mergeCell ref="B52:B5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N1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0.71484375" defaultRowHeight="15" zeroHeight="false" outlineLevelRow="0" outlineLevelCol="0"/>
  <cols>
    <col collapsed="false" customWidth="false" hidden="false" outlineLevel="0" max="1" min="1" style="245" width="10.71"/>
    <col collapsed="false" customWidth="true" hidden="false" outlineLevel="0" max="2" min="2" style="245" width="24.29"/>
    <col collapsed="false" customWidth="true" hidden="false" outlineLevel="0" max="3" min="3" style="245" width="16.43"/>
    <col collapsed="false" customWidth="false" hidden="false" outlineLevel="0" max="1024" min="4" style="245" width="10.71"/>
  </cols>
  <sheetData>
    <row r="1" customFormat="false" ht="15" hidden="false" customHeight="false" outlineLevel="0" collapsed="false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customFormat="false" ht="15" hidden="false" customHeight="false" outlineLevel="0" collapsed="false">
      <c r="A2" s="153"/>
      <c r="B2" s="246" t="s">
        <v>244</v>
      </c>
      <c r="C2" s="246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</row>
    <row r="3" customFormat="false" ht="15" hidden="false" customHeight="false" outlineLevel="0" collapsed="false">
      <c r="A3" s="153"/>
      <c r="B3" s="247" t="s">
        <v>245</v>
      </c>
      <c r="C3" s="247" t="n">
        <f aca="false">COUNTA(Haies!C18:C27)</f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</row>
    <row r="4" customFormat="false" ht="15" hidden="false" customHeight="false" outlineLevel="0" collapsed="false">
      <c r="A4" s="153"/>
      <c r="B4" s="247" t="s">
        <v>246</v>
      </c>
      <c r="C4" s="247" t="n">
        <f aca="false">Haies!D28</f>
        <v>100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customFormat="false" ht="15" hidden="false" customHeight="false" outlineLevel="0" collapsed="false">
      <c r="A5" s="153"/>
      <c r="B5" s="247" t="s">
        <v>247</v>
      </c>
      <c r="C5" s="247" t="n">
        <f aca="false">Haies!H28</f>
        <v>100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customFormat="false" ht="15.75" hidden="false" customHeight="false" outlineLevel="0" collapsed="false">
      <c r="A6" s="153"/>
      <c r="B6" s="248" t="s">
        <v>62</v>
      </c>
      <c r="C6" s="249" t="n">
        <f aca="false">Haies!D63</f>
        <v>1139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customFormat="false" ht="15.75" hidden="false" customHeight="false" outlineLevel="0" collapsed="false">
      <c r="A7" s="153"/>
      <c r="B7" s="248" t="s">
        <v>63</v>
      </c>
      <c r="C7" s="250" t="n">
        <f aca="false">Haies!D64</f>
        <v>1237.96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customFormat="false" ht="15.75" hidden="false" customHeight="false" outlineLevel="0" collapsed="false">
      <c r="A8" s="153"/>
      <c r="B8" s="248" t="s">
        <v>64</v>
      </c>
      <c r="C8" s="250" t="n">
        <f aca="false">Haies!D65</f>
        <v>204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customFormat="false" ht="15" hidden="false" customHeight="false" outlineLevel="0" collapsed="false">
      <c r="A9" s="153"/>
      <c r="B9" s="247" t="s">
        <v>248</v>
      </c>
      <c r="C9" s="250" t="n">
        <f aca="false">Haies!C61</f>
        <v>2580.96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customFormat="false" ht="15" hidden="false" customHeight="false" outlineLevel="0" collapsed="false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customFormat="false" ht="15" hidden="false" customHeight="false" outlineLevel="0" collapsed="false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customFormat="false" ht="15" hidden="false" customHeight="false" outlineLevel="0" collapsed="false">
      <c r="A12" s="153"/>
      <c r="B12" s="246" t="s">
        <v>249</v>
      </c>
      <c r="C12" s="246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customFormat="false" ht="15" hidden="false" customHeight="false" outlineLevel="0" collapsed="false">
      <c r="A13" s="153"/>
      <c r="B13" s="247" t="s">
        <v>247</v>
      </c>
      <c r="C13" s="247" t="n">
        <f aca="false">Agroforesterie!E24</f>
        <v>70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customFormat="false" ht="15.75" hidden="false" customHeight="false" outlineLevel="0" collapsed="false">
      <c r="A14" s="153"/>
      <c r="B14" s="248" t="s">
        <v>62</v>
      </c>
      <c r="C14" s="249" t="n">
        <f aca="false">Agroforesterie!D36</f>
        <v>238.7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customFormat="false" ht="15.75" hidden="false" customHeight="false" outlineLevel="0" collapsed="false">
      <c r="A15" s="153"/>
      <c r="B15" s="248" t="s">
        <v>63</v>
      </c>
      <c r="C15" s="249" t="n">
        <f aca="false">Agroforesterie!D37</f>
        <v>674.3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</row>
    <row r="16" customFormat="false" ht="15.75" hidden="false" customHeight="false" outlineLevel="0" collapsed="false">
      <c r="A16" s="153"/>
      <c r="B16" s="248" t="s">
        <v>64</v>
      </c>
      <c r="C16" s="249" t="n">
        <f aca="false">Agroforesterie!D38</f>
        <v>379.4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</row>
    <row r="17" customFormat="false" ht="15.75" hidden="false" customHeight="false" outlineLevel="0" collapsed="false">
      <c r="A17" s="153"/>
      <c r="B17" s="251" t="s">
        <v>248</v>
      </c>
      <c r="C17" s="249" t="n">
        <f aca="false">Agroforesterie!T34</f>
        <v>913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customFormat="false" ht="15" hidden="false" customHeight="false" outlineLevel="0" collapsed="false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</row>
    <row r="19" customFormat="false" ht="15" hidden="false" customHeight="false" outlineLevel="0" collapsed="false">
      <c r="A19" s="153"/>
      <c r="B19" s="247" t="s">
        <v>250</v>
      </c>
      <c r="C19" s="252" t="n">
        <f aca="false">SUM(C9+C17)</f>
        <v>3493.96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</row>
    <row r="20" customFormat="false" ht="15" hidden="false" customHeight="false" outlineLevel="0" collapsed="false">
      <c r="A20" s="153"/>
      <c r="B20" s="247" t="s">
        <v>251</v>
      </c>
      <c r="C20" s="247" t="n">
        <f aca="false">C5+C13</f>
        <v>170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</row>
    <row r="21" customFormat="false" ht="15" hidden="false" customHeight="false" outlineLevel="0" collapsed="false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</row>
    <row r="22" customFormat="false" ht="15" hidden="false" customHeight="false" outlineLevel="0" collapsed="false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</row>
    <row r="23" customFormat="false" ht="15" hidden="false" customHeight="false" outlineLevel="0" collapsed="false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</row>
    <row r="24" customFormat="false" ht="15" hidden="false" customHeight="false" outlineLevel="0" collapsed="false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</row>
    <row r="25" customFormat="false" ht="15" hidden="false" customHeight="false" outlineLevel="0" collapsed="false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</row>
    <row r="26" customFormat="false" ht="15" hidden="false" customHeight="false" outlineLevel="0" collapsed="false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</row>
    <row r="27" customFormat="false" ht="15" hidden="false" customHeight="false" outlineLevel="0" collapsed="false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</row>
    <row r="28" customFormat="false" ht="15" hidden="false" customHeight="false" outlineLevel="0" collapsed="false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</row>
    <row r="29" customFormat="false" ht="15" hidden="false" customHeight="false" outlineLevel="0" collapsed="false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customFormat="false" ht="15" hidden="false" customHeight="false" outlineLevel="0" collapsed="false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</row>
    <row r="31" customFormat="false" ht="15" hidden="false" customHeight="false" outlineLevel="0" collapsed="false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customFormat="false" ht="15" hidden="false" customHeight="false" outlineLevel="0" collapsed="false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</row>
    <row r="33" customFormat="false" ht="15" hidden="false" customHeight="false" outlineLevel="0" collapsed="false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</row>
    <row r="34" customFormat="false" ht="15" hidden="false" customHeight="false" outlineLevel="0" collapsed="false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</row>
    <row r="35" customFormat="false" ht="15" hidden="false" customHeight="false" outlineLevel="0" collapsed="false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</row>
    <row r="36" customFormat="false" ht="15" hidden="false" customHeight="false" outlineLevel="0" collapsed="false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</row>
    <row r="37" customFormat="false" ht="15" hidden="false" customHeight="false" outlineLevel="0" collapsed="false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customFormat="false" ht="15" hidden="false" customHeight="false" outlineLevel="0" collapsed="false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customFormat="false" ht="15" hidden="false" customHeight="false" outlineLevel="0" collapsed="false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customFormat="false" ht="15" hidden="false" customHeight="false" outlineLevel="0" collapsed="false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customFormat="false" ht="15" hidden="false" customHeight="false" outlineLevel="0" collapsed="false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customFormat="false" ht="15" hidden="false" customHeight="false" outlineLevel="0" collapsed="false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customFormat="false" ht="15" hidden="false" customHeight="false" outlineLevel="0" collapsed="false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customFormat="false" ht="15" hidden="false" customHeight="false" outlineLevel="0" collapsed="false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</row>
    <row r="45" customFormat="false" ht="15" hidden="false" customHeight="false" outlineLevel="0" collapsed="false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</row>
    <row r="46" customFormat="false" ht="15" hidden="false" customHeight="false" outlineLevel="0" collapsed="false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customFormat="false" ht="15" hidden="false" customHeight="false" outlineLevel="0" collapsed="false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</row>
    <row r="48" customFormat="false" ht="15" hidden="false" customHeight="false" outlineLevel="0" collapsed="false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customFormat="false" ht="15" hidden="false" customHeight="false" outlineLevel="0" collapsed="false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</row>
    <row r="50" customFormat="false" ht="15" hidden="false" customHeight="false" outlineLevel="0" collapsed="false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</row>
    <row r="51" customFormat="false" ht="15" hidden="false" customHeight="false" outlineLevel="0" collapsed="false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customFormat="false" ht="15" hidden="false" customHeight="false" outlineLevel="0" collapsed="false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</row>
    <row r="53" customFormat="false" ht="15" hidden="false" customHeight="false" outlineLevel="0" collapsed="false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customFormat="false" ht="15" hidden="false" customHeight="false" outlineLevel="0" collapsed="false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customFormat="false" ht="15" hidden="false" customHeight="false" outlineLevel="0" collapsed="false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customFormat="false" ht="15" hidden="false" customHeight="false" outlineLevel="0" collapsed="false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</row>
    <row r="57" customFormat="false" ht="15" hidden="false" customHeight="false" outlineLevel="0" collapsed="false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</row>
    <row r="58" customFormat="false" ht="15" hidden="false" customHeight="false" outlineLevel="0" collapsed="false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</row>
    <row r="59" customFormat="false" ht="15" hidden="false" customHeight="false" outlineLevel="0" collapsed="false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</row>
    <row r="60" customFormat="false" ht="15" hidden="false" customHeight="false" outlineLevel="0" collapsed="false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</row>
    <row r="61" customFormat="false" ht="15" hidden="false" customHeight="false" outlineLevel="0" collapsed="false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</row>
    <row r="62" customFormat="false" ht="15" hidden="false" customHeight="false" outlineLevel="0" collapsed="false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</row>
    <row r="63" customFormat="false" ht="15" hidden="false" customHeight="false" outlineLevel="0" collapsed="false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</row>
    <row r="64" customFormat="false" ht="15" hidden="false" customHeight="false" outlineLevel="0" collapsed="false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</row>
    <row r="65" customFormat="false" ht="15" hidden="false" customHeight="false" outlineLevel="0" collapsed="false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</row>
    <row r="66" customFormat="false" ht="15" hidden="false" customHeight="false" outlineLevel="0" collapsed="false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</row>
    <row r="67" customFormat="false" ht="15" hidden="false" customHeight="false" outlineLevel="0" collapsed="false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</row>
    <row r="68" customFormat="false" ht="15" hidden="false" customHeight="false" outlineLevel="0" collapsed="false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</row>
    <row r="69" customFormat="false" ht="15" hidden="false" customHeight="false" outlineLevel="0" collapsed="false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</row>
    <row r="70" customFormat="false" ht="15" hidden="false" customHeight="false" outlineLevel="0" collapsed="false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</row>
    <row r="71" customFormat="false" ht="15" hidden="false" customHeight="false" outlineLevel="0" collapsed="false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</row>
    <row r="72" customFormat="false" ht="15" hidden="false" customHeight="false" outlineLevel="0" collapsed="false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</row>
    <row r="73" customFormat="false" ht="15" hidden="false" customHeight="false" outlineLevel="0" collapsed="false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</row>
    <row r="74" customFormat="false" ht="15" hidden="false" customHeight="false" outlineLevel="0" collapsed="false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</row>
    <row r="75" customFormat="false" ht="15" hidden="false" customHeight="false" outlineLevel="0" collapsed="false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</row>
    <row r="76" customFormat="false" ht="15" hidden="false" customHeight="false" outlineLevel="0" collapsed="false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</row>
    <row r="77" customFormat="false" ht="15" hidden="false" customHeight="false" outlineLevel="0" collapsed="false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</row>
    <row r="78" customFormat="false" ht="15" hidden="false" customHeight="false" outlineLevel="0" collapsed="false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</row>
    <row r="79" customFormat="false" ht="15" hidden="false" customHeight="false" outlineLevel="0" collapsed="false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</row>
    <row r="80" customFormat="false" ht="15" hidden="false" customHeight="false" outlineLevel="0" collapsed="false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</row>
    <row r="81" customFormat="false" ht="15" hidden="false" customHeight="false" outlineLevel="0" collapsed="false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</row>
    <row r="82" customFormat="false" ht="15" hidden="false" customHeight="false" outlineLevel="0" collapsed="false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</row>
    <row r="83" customFormat="false" ht="15" hidden="false" customHeight="false" outlineLevel="0" collapsed="false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</row>
    <row r="84" customFormat="false" ht="15" hidden="false" customHeight="false" outlineLevel="0" collapsed="false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</row>
    <row r="85" customFormat="false" ht="15" hidden="false" customHeight="false" outlineLevel="0" collapsed="false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</row>
    <row r="86" customFormat="false" ht="15" hidden="false" customHeight="false" outlineLevel="0" collapsed="false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</row>
    <row r="87" customFormat="false" ht="15" hidden="false" customHeight="false" outlineLevel="0" collapsed="false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</row>
    <row r="88" customFormat="false" ht="15" hidden="false" customHeight="false" outlineLevel="0" collapsed="false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</row>
    <row r="89" customFormat="false" ht="15" hidden="false" customHeight="false" outlineLevel="0" collapsed="false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</row>
    <row r="90" customFormat="false" ht="15" hidden="false" customHeight="false" outlineLevel="0" collapsed="false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</row>
    <row r="91" customFormat="false" ht="15" hidden="false" customHeight="false" outlineLevel="0" collapsed="false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</row>
    <row r="92" customFormat="false" ht="15" hidden="false" customHeight="false" outlineLevel="0" collapsed="false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</row>
    <row r="93" customFormat="false" ht="15" hidden="false" customHeight="false" outlineLevel="0" collapsed="false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</row>
    <row r="94" customFormat="false" ht="15" hidden="false" customHeight="false" outlineLevel="0" collapsed="false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</row>
    <row r="95" customFormat="false" ht="15" hidden="false" customHeight="false" outlineLevel="0" collapsed="false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</row>
    <row r="96" customFormat="false" ht="15" hidden="false" customHeight="false" outlineLevel="0" collapsed="false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</row>
    <row r="97" customFormat="false" ht="15" hidden="false" customHeight="false" outlineLevel="0" collapsed="false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</row>
    <row r="98" customFormat="false" ht="15" hidden="false" customHeight="false" outlineLevel="0" collapsed="false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</row>
    <row r="99" customFormat="false" ht="15" hidden="false" customHeight="false" outlineLevel="0" collapsed="false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</row>
    <row r="100" customFormat="false" ht="15" hidden="false" customHeight="false" outlineLevel="0" collapsed="false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</row>
    <row r="101" customFormat="false" ht="15" hidden="false" customHeight="false" outlineLevel="0" collapsed="false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</row>
    <row r="102" customFormat="false" ht="15" hidden="false" customHeight="false" outlineLevel="0" collapsed="false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</row>
    <row r="103" customFormat="false" ht="15" hidden="false" customHeight="false" outlineLevel="0" collapsed="false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</row>
    <row r="104" customFormat="false" ht="15" hidden="false" customHeight="false" outlineLevel="0" collapsed="false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</row>
    <row r="105" customFormat="false" ht="15" hidden="false" customHeight="false" outlineLevel="0" collapsed="false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</row>
    <row r="106" customFormat="false" ht="15" hidden="false" customHeight="false" outlineLevel="0" collapsed="false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</row>
    <row r="107" customFormat="false" ht="15" hidden="false" customHeight="false" outlineLevel="0" collapsed="false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</row>
    <row r="108" customFormat="false" ht="15" hidden="false" customHeight="false" outlineLevel="0" collapsed="false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</row>
    <row r="109" customFormat="false" ht="15" hidden="false" customHeight="false" outlineLevel="0" collapsed="false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</row>
    <row r="110" customFormat="false" ht="15" hidden="false" customHeight="false" outlineLevel="0" collapsed="false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</row>
    <row r="111" customFormat="false" ht="15" hidden="false" customHeight="false" outlineLevel="0" collapsed="false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</row>
    <row r="112" customFormat="false" ht="15" hidden="false" customHeight="false" outlineLevel="0" collapsed="false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</row>
    <row r="113" customFormat="false" ht="15" hidden="false" customHeight="false" outlineLevel="0" collapsed="false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</row>
    <row r="114" customFormat="false" ht="15" hidden="false" customHeight="false" outlineLevel="0" collapsed="false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</row>
    <row r="115" customFormat="false" ht="15" hidden="false" customHeight="false" outlineLevel="0" collapsed="false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</row>
    <row r="116" customFormat="false" ht="15" hidden="false" customHeight="false" outlineLevel="0" collapsed="false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</row>
    <row r="117" customFormat="false" ht="15" hidden="false" customHeight="false" outlineLevel="0" collapsed="false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</row>
    <row r="118" customFormat="false" ht="15" hidden="false" customHeight="false" outlineLevel="0" collapsed="false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</row>
    <row r="119" customFormat="false" ht="15" hidden="false" customHeight="false" outlineLevel="0" collapsed="false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</row>
    <row r="120" customFormat="false" ht="15" hidden="false" customHeight="false" outlineLevel="0" collapsed="false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</row>
    <row r="121" customFormat="false" ht="15" hidden="false" customHeight="false" outlineLevel="0" collapsed="false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</row>
    <row r="122" customFormat="false" ht="15" hidden="false" customHeight="false" outlineLevel="0" collapsed="false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</row>
    <row r="123" customFormat="false" ht="15" hidden="false" customHeight="false" outlineLevel="0" collapsed="false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</row>
    <row r="124" customFormat="false" ht="15" hidden="false" customHeight="false" outlineLevel="0" collapsed="false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</row>
    <row r="125" customFormat="false" ht="15" hidden="false" customHeight="false" outlineLevel="0" collapsed="false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</row>
  </sheetData>
  <sheetProtection sheet="true" objects="true" scenarios="true"/>
  <mergeCells count="2">
    <mergeCell ref="B2:C2"/>
    <mergeCell ref="B12:C1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LibreOffice/7.5.7.1.M1$Windows_X86_64 LibreOffice_project/9d4bf91ba30c991aaed3b97dd4173f7705c6b5ae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2024-01-18T08:18:00Z</dcterms:created>
  <dc:creator>Emile DELACROIX</dc:creator>
  <dc:description/>
  <dc:language>fr-FR</dc:language>
  <cp:lastModifiedBy>Karine VEZIER</cp:lastModifiedBy>
  <cp:lastPrinted>2024-02-15T10:24:39Z</cp:lastPrinted>
  <dcterms:modified xsi:type="dcterms:W3CDTF">2024-04-02T07:43:52Z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